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5" windowWidth="14160" windowHeight="8490" firstSheet="4" activeTab="4"/>
  </bookViews>
  <sheets>
    <sheet name="081030" sheetId="7" r:id="rId1"/>
    <sheet name="특기자모집인원" sheetId="9" r:id="rId2"/>
    <sheet name="년도별실업계모집인원" sheetId="8" r:id="rId3"/>
    <sheet name="계열별합계" sheetId="10" r:id="rId4"/>
    <sheet name="2015학년도" sheetId="11" r:id="rId5"/>
  </sheets>
  <definedNames>
    <definedName name="_xlnm._FilterDatabase" localSheetId="4" hidden="1">'2015학년도'!$A$3:$G$4</definedName>
    <definedName name="_xlnm.Print_Area" localSheetId="0">'081030'!$A$1:$AE$38</definedName>
    <definedName name="_xlnm.Print_Area" localSheetId="4">'2015학년도'!$A$1:$G$26</definedName>
    <definedName name="_xlnm.Print_Area" localSheetId="3">계열별합계!$A$1:$AD$38</definedName>
  </definedNames>
  <calcPr calcId="145621"/>
</workbook>
</file>

<file path=xl/calcChain.xml><?xml version="1.0" encoding="utf-8"?>
<calcChain xmlns="http://schemas.openxmlformats.org/spreadsheetml/2006/main">
  <c r="F26" i="11" l="1"/>
  <c r="E26" i="11"/>
  <c r="C26" i="11"/>
  <c r="B26" i="11"/>
  <c r="G9" i="11" l="1"/>
  <c r="G10" i="11"/>
  <c r="G11" i="11"/>
  <c r="G12" i="11"/>
  <c r="G13" i="11"/>
  <c r="G20" i="11"/>
  <c r="G21" i="11"/>
  <c r="G22" i="11"/>
  <c r="G23" i="11"/>
  <c r="G24" i="11"/>
  <c r="G25" i="11"/>
  <c r="G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5" i="11"/>
  <c r="G26" i="11" l="1"/>
  <c r="D26" i="11"/>
  <c r="K33" i="7"/>
  <c r="M29" i="7"/>
  <c r="K18" i="7"/>
  <c r="M5" i="7"/>
  <c r="M6" i="7"/>
  <c r="M7" i="7"/>
  <c r="M8" i="7"/>
  <c r="M10" i="7"/>
  <c r="M9" i="7"/>
  <c r="M11" i="7"/>
  <c r="M12" i="7"/>
  <c r="M13" i="7"/>
  <c r="M17" i="7"/>
  <c r="N17" i="7" s="1"/>
  <c r="J33" i="7"/>
  <c r="J34" i="7" s="1"/>
  <c r="J14" i="7"/>
  <c r="J18" i="7"/>
  <c r="J26" i="7"/>
  <c r="E26" i="8"/>
  <c r="E25" i="8"/>
  <c r="F25" i="8"/>
  <c r="C25" i="8"/>
  <c r="E20" i="8"/>
  <c r="E21" i="8"/>
  <c r="E22" i="8"/>
  <c r="E23" i="8"/>
  <c r="E24" i="8"/>
  <c r="E19" i="8"/>
  <c r="E18" i="8"/>
  <c r="H12" i="8"/>
  <c r="I12" i="8" s="1"/>
  <c r="F12" i="8"/>
  <c r="C12" i="8"/>
  <c r="L17" i="7"/>
  <c r="V17" i="7"/>
  <c r="W17" i="7" s="1"/>
  <c r="E26" i="10"/>
  <c r="F26" i="10"/>
  <c r="G26" i="10"/>
  <c r="G34" i="10" s="1"/>
  <c r="H26" i="10"/>
  <c r="I26" i="10"/>
  <c r="J26" i="10"/>
  <c r="N26" i="10"/>
  <c r="O26" i="10"/>
  <c r="P26" i="10"/>
  <c r="Q26" i="10"/>
  <c r="R26" i="10"/>
  <c r="S26" i="10"/>
  <c r="T26" i="10"/>
  <c r="Z26" i="10"/>
  <c r="AA26" i="10"/>
  <c r="AA34" i="10" s="1"/>
  <c r="AB26" i="10"/>
  <c r="D26" i="10"/>
  <c r="E33" i="10"/>
  <c r="F33" i="10"/>
  <c r="G33" i="10"/>
  <c r="H33" i="10"/>
  <c r="I33" i="10"/>
  <c r="J33" i="10"/>
  <c r="N33" i="10"/>
  <c r="O33" i="10"/>
  <c r="O34" i="10"/>
  <c r="P33" i="10"/>
  <c r="Q33" i="10"/>
  <c r="R33" i="10"/>
  <c r="S33" i="10"/>
  <c r="S34" i="10" s="1"/>
  <c r="T33" i="10"/>
  <c r="Z33" i="10"/>
  <c r="AA33" i="10"/>
  <c r="AB33" i="10"/>
  <c r="D33" i="10"/>
  <c r="C14" i="10"/>
  <c r="E14" i="10"/>
  <c r="F14" i="10"/>
  <c r="G14" i="10"/>
  <c r="H14" i="10"/>
  <c r="I14" i="10"/>
  <c r="J14" i="10"/>
  <c r="J34" i="10" s="1"/>
  <c r="N14" i="10"/>
  <c r="O14" i="10"/>
  <c r="P14" i="10"/>
  <c r="Q14" i="10"/>
  <c r="Q34" i="10" s="1"/>
  <c r="R14" i="10"/>
  <c r="S14" i="10"/>
  <c r="T14" i="10"/>
  <c r="T34" i="10" s="1"/>
  <c r="Z14" i="10"/>
  <c r="AA14" i="10"/>
  <c r="AB14" i="10"/>
  <c r="D14" i="10"/>
  <c r="D34" i="10" s="1"/>
  <c r="K5" i="10"/>
  <c r="L5" i="10"/>
  <c r="W5" i="10" s="1"/>
  <c r="M5" i="10"/>
  <c r="U5" i="10"/>
  <c r="V5" i="10" s="1"/>
  <c r="Y5" i="10"/>
  <c r="K6" i="10"/>
  <c r="L6" i="10"/>
  <c r="M6" i="10" s="1"/>
  <c r="U6" i="10"/>
  <c r="W6" i="10" s="1"/>
  <c r="K7" i="10"/>
  <c r="L7" i="10"/>
  <c r="M7" i="10" s="1"/>
  <c r="U7" i="10"/>
  <c r="X7" i="10"/>
  <c r="V7" i="10"/>
  <c r="Y7" i="10"/>
  <c r="K8" i="10"/>
  <c r="L8" i="10"/>
  <c r="M8" i="10" s="1"/>
  <c r="U8" i="10"/>
  <c r="V8" i="10" s="1"/>
  <c r="K9" i="10"/>
  <c r="L9" i="10"/>
  <c r="M9" i="10" s="1"/>
  <c r="U9" i="10"/>
  <c r="X9" i="10" s="1"/>
  <c r="K10" i="10"/>
  <c r="L10" i="10"/>
  <c r="M10" i="10" s="1"/>
  <c r="U10" i="10"/>
  <c r="V10" i="10" s="1"/>
  <c r="X10" i="10"/>
  <c r="Y10" i="10"/>
  <c r="K11" i="10"/>
  <c r="L11" i="10"/>
  <c r="M11" i="10" s="1"/>
  <c r="U11" i="10"/>
  <c r="Y11" i="10" s="1"/>
  <c r="K12" i="10"/>
  <c r="L12" i="10"/>
  <c r="M12" i="10" s="1"/>
  <c r="U12" i="10"/>
  <c r="V12" i="10" s="1"/>
  <c r="K13" i="10"/>
  <c r="L13" i="10"/>
  <c r="M13" i="10" s="1"/>
  <c r="U13" i="10"/>
  <c r="V13" i="10" s="1"/>
  <c r="K15" i="10"/>
  <c r="L15" i="10"/>
  <c r="M15" i="10" s="1"/>
  <c r="U15" i="10"/>
  <c r="V15" i="10" s="1"/>
  <c r="K16" i="10"/>
  <c r="L16" i="10"/>
  <c r="M16" i="10" s="1"/>
  <c r="U16" i="10"/>
  <c r="V16" i="10" s="1"/>
  <c r="L17" i="10"/>
  <c r="W17" i="10" s="1"/>
  <c r="AC17" i="10" s="1"/>
  <c r="U17" i="10"/>
  <c r="Y17" i="10" s="1"/>
  <c r="K19" i="10"/>
  <c r="L19" i="10"/>
  <c r="M19" i="10" s="1"/>
  <c r="U19" i="10"/>
  <c r="V19" i="10" s="1"/>
  <c r="Y19" i="10"/>
  <c r="K20" i="10"/>
  <c r="L20" i="10"/>
  <c r="M20" i="10" s="1"/>
  <c r="U20" i="10"/>
  <c r="K21" i="10"/>
  <c r="L21" i="10"/>
  <c r="U21" i="10"/>
  <c r="V21" i="10"/>
  <c r="W21" i="10"/>
  <c r="AC21" i="10" s="1"/>
  <c r="X21" i="10"/>
  <c r="Y21" i="10"/>
  <c r="AD21" i="10"/>
  <c r="K22" i="10"/>
  <c r="L22" i="10"/>
  <c r="M22" i="10" s="1"/>
  <c r="U22" i="10"/>
  <c r="X22" i="10" s="1"/>
  <c r="K23" i="10"/>
  <c r="L23" i="10"/>
  <c r="M23" i="10" s="1"/>
  <c r="U23" i="10"/>
  <c r="V23" i="10"/>
  <c r="W23" i="10"/>
  <c r="AC23" i="10" s="1"/>
  <c r="X23" i="10"/>
  <c r="Y23" i="10"/>
  <c r="AD23" i="10"/>
  <c r="K24" i="10"/>
  <c r="L24" i="10"/>
  <c r="M24" i="10" s="1"/>
  <c r="U24" i="10"/>
  <c r="X24" i="10" s="1"/>
  <c r="K25" i="10"/>
  <c r="L25" i="10"/>
  <c r="M25" i="10" s="1"/>
  <c r="U25" i="10"/>
  <c r="V25" i="10"/>
  <c r="W25" i="10"/>
  <c r="AC25" i="10" s="1"/>
  <c r="X25" i="10"/>
  <c r="Y25" i="10"/>
  <c r="AD25" i="10"/>
  <c r="C26" i="10"/>
  <c r="K27" i="10"/>
  <c r="L27" i="10"/>
  <c r="M27" i="10" s="1"/>
  <c r="U27" i="10"/>
  <c r="W27" i="10" s="1"/>
  <c r="K28" i="10"/>
  <c r="L28" i="10"/>
  <c r="M28" i="10" s="1"/>
  <c r="U28" i="10"/>
  <c r="X28" i="10" s="1"/>
  <c r="K29" i="10"/>
  <c r="L29" i="10"/>
  <c r="M29" i="10" s="1"/>
  <c r="U29" i="10"/>
  <c r="V29" i="10" s="1"/>
  <c r="K30" i="10"/>
  <c r="L30" i="10"/>
  <c r="M30" i="10" s="1"/>
  <c r="U30" i="10"/>
  <c r="V30" i="10" s="1"/>
  <c r="K31" i="10"/>
  <c r="K33" i="10" s="1"/>
  <c r="L31" i="10"/>
  <c r="L33" i="10" s="1"/>
  <c r="U31" i="10"/>
  <c r="V31" i="10" s="1"/>
  <c r="W31" i="10"/>
  <c r="AD31" i="10" s="1"/>
  <c r="K32" i="10"/>
  <c r="L32" i="10"/>
  <c r="M32" i="10" s="1"/>
  <c r="U32" i="10"/>
  <c r="V32" i="10" s="1"/>
  <c r="C33" i="10"/>
  <c r="C34" i="10" s="1"/>
  <c r="R33" i="7"/>
  <c r="R34" i="7" s="1"/>
  <c r="S33" i="7"/>
  <c r="T33" i="7"/>
  <c r="S14" i="7"/>
  <c r="S18" i="7"/>
  <c r="S26" i="7"/>
  <c r="T34" i="7"/>
  <c r="V28" i="7"/>
  <c r="V29" i="7"/>
  <c r="X29" i="7" s="1"/>
  <c r="V27" i="7"/>
  <c r="V33" i="7" s="1"/>
  <c r="V31" i="7"/>
  <c r="W31" i="7" s="1"/>
  <c r="V32" i="7"/>
  <c r="V30" i="7"/>
  <c r="V5" i="7"/>
  <c r="Y5" i="7" s="1"/>
  <c r="V6" i="7"/>
  <c r="Z6" i="7" s="1"/>
  <c r="V7" i="7"/>
  <c r="V8" i="7"/>
  <c r="V9" i="7"/>
  <c r="X9" i="7" s="1"/>
  <c r="V10" i="7"/>
  <c r="Y10" i="7" s="1"/>
  <c r="V11" i="7"/>
  <c r="V12" i="7"/>
  <c r="V13" i="7"/>
  <c r="X13" i="7" s="1"/>
  <c r="V15" i="7"/>
  <c r="V16" i="7"/>
  <c r="V18" i="7"/>
  <c r="V19" i="7"/>
  <c r="V20" i="7"/>
  <c r="V21" i="7"/>
  <c r="V22" i="7"/>
  <c r="V23" i="7"/>
  <c r="V24" i="7"/>
  <c r="V25" i="7"/>
  <c r="V26" i="7"/>
  <c r="C18" i="7"/>
  <c r="L18" i="7" s="1"/>
  <c r="C26" i="7"/>
  <c r="C33" i="7"/>
  <c r="C14" i="7"/>
  <c r="L14" i="7" s="1"/>
  <c r="P33" i="7"/>
  <c r="P34" i="7" s="1"/>
  <c r="X7" i="7"/>
  <c r="AE7" i="7" s="1"/>
  <c r="X8" i="7"/>
  <c r="AD8" i="7" s="1"/>
  <c r="X11" i="7"/>
  <c r="AE11" i="7" s="1"/>
  <c r="X12" i="7"/>
  <c r="AD12" i="7" s="1"/>
  <c r="X5" i="7"/>
  <c r="AA14" i="7"/>
  <c r="AB14" i="7"/>
  <c r="AC14" i="7"/>
  <c r="M15" i="7"/>
  <c r="X15" i="7" s="1"/>
  <c r="M16" i="7"/>
  <c r="X16" i="7" s="1"/>
  <c r="X17" i="7"/>
  <c r="AE17" i="7" s="1"/>
  <c r="AA18" i="7"/>
  <c r="AB18" i="7"/>
  <c r="AC18" i="7"/>
  <c r="M19" i="7"/>
  <c r="X19" i="7" s="1"/>
  <c r="M20" i="7"/>
  <c r="M21" i="7"/>
  <c r="X21" i="7" s="1"/>
  <c r="M22" i="7"/>
  <c r="X22" i="7" s="1"/>
  <c r="M23" i="7"/>
  <c r="X23" i="7" s="1"/>
  <c r="M24" i="7"/>
  <c r="N24" i="7" s="1"/>
  <c r="M25" i="7"/>
  <c r="X25" i="7" s="1"/>
  <c r="AA26" i="7"/>
  <c r="AB26" i="7"/>
  <c r="AC26" i="7"/>
  <c r="M27" i="7"/>
  <c r="X27" i="7" s="1"/>
  <c r="M28" i="7"/>
  <c r="M30" i="7"/>
  <c r="N30" i="7" s="1"/>
  <c r="M31" i="7"/>
  <c r="X31" i="7" s="1"/>
  <c r="M32" i="7"/>
  <c r="X32" i="7"/>
  <c r="AD32" i="7" s="1"/>
  <c r="AA33" i="7"/>
  <c r="AB33" i="7"/>
  <c r="AC33" i="7"/>
  <c r="AA34" i="7"/>
  <c r="AA35" i="7" s="1"/>
  <c r="AE5" i="7"/>
  <c r="AD7" i="7"/>
  <c r="AD17" i="7"/>
  <c r="H13" i="8"/>
  <c r="B37" i="8" s="1"/>
  <c r="C37" i="8" s="1"/>
  <c r="C26" i="8"/>
  <c r="F26" i="8"/>
  <c r="F13" i="8"/>
  <c r="C13" i="8"/>
  <c r="L32" i="7"/>
  <c r="L29" i="7"/>
  <c r="L30" i="7"/>
  <c r="L31" i="7"/>
  <c r="L28" i="7"/>
  <c r="L27" i="7"/>
  <c r="L33" i="7" s="1"/>
  <c r="L25" i="7"/>
  <c r="L21" i="7"/>
  <c r="L22" i="7"/>
  <c r="L23" i="7"/>
  <c r="L24" i="7"/>
  <c r="L20" i="7"/>
  <c r="L26" i="7" s="1"/>
  <c r="L19" i="7"/>
  <c r="L16" i="7"/>
  <c r="L15" i="7"/>
  <c r="L13" i="7"/>
  <c r="L7" i="7"/>
  <c r="L8" i="7"/>
  <c r="L9" i="7"/>
  <c r="L10" i="7"/>
  <c r="L11" i="7"/>
  <c r="L12" i="7"/>
  <c r="L6" i="7"/>
  <c r="L5" i="7"/>
  <c r="F26" i="7"/>
  <c r="F33" i="7"/>
  <c r="F18" i="7"/>
  <c r="F14" i="7"/>
  <c r="H32" i="9"/>
  <c r="G32" i="9"/>
  <c r="D31" i="9"/>
  <c r="D16" i="9"/>
  <c r="D32" i="9" s="1"/>
  <c r="D24" i="9"/>
  <c r="D12" i="9"/>
  <c r="C31" i="9"/>
  <c r="C16" i="9"/>
  <c r="C32" i="9" s="1"/>
  <c r="C24" i="9"/>
  <c r="C12" i="9"/>
  <c r="O18" i="7"/>
  <c r="Q18" i="7"/>
  <c r="E18" i="7"/>
  <c r="G18" i="7"/>
  <c r="H18" i="7"/>
  <c r="I18" i="7"/>
  <c r="D18" i="7"/>
  <c r="K26" i="7"/>
  <c r="K14" i="7"/>
  <c r="K34" i="7" s="1"/>
  <c r="I33" i="7"/>
  <c r="I26" i="7"/>
  <c r="I14" i="7"/>
  <c r="H33" i="7"/>
  <c r="H34" i="7" s="1"/>
  <c r="H26" i="7"/>
  <c r="H14" i="7"/>
  <c r="G33" i="7"/>
  <c r="G26" i="7"/>
  <c r="G14" i="7"/>
  <c r="E14" i="7"/>
  <c r="E26" i="7"/>
  <c r="E33" i="7"/>
  <c r="E34" i="7" s="1"/>
  <c r="D14" i="7"/>
  <c r="D26" i="7"/>
  <c r="D33" i="7"/>
  <c r="AA36" i="7"/>
  <c r="U33" i="7"/>
  <c r="U26" i="7"/>
  <c r="U18" i="7"/>
  <c r="U14" i="7"/>
  <c r="Q33" i="7"/>
  <c r="Q26" i="7"/>
  <c r="Q14" i="7"/>
  <c r="Y13" i="7"/>
  <c r="Y12" i="7"/>
  <c r="Y11" i="7"/>
  <c r="Y6" i="7"/>
  <c r="Y7" i="7"/>
  <c r="Y8" i="7"/>
  <c r="Y26" i="7"/>
  <c r="Y15" i="7"/>
  <c r="Y18" i="7" s="1"/>
  <c r="Z5" i="7"/>
  <c r="Z12" i="7"/>
  <c r="Z11" i="7"/>
  <c r="Z7" i="7"/>
  <c r="Z8" i="7"/>
  <c r="Z26" i="7"/>
  <c r="Z15" i="7"/>
  <c r="Z18" i="7" s="1"/>
  <c r="O14" i="7"/>
  <c r="O33" i="7"/>
  <c r="O26" i="7"/>
  <c r="O34" i="7" s="1"/>
  <c r="W29" i="7"/>
  <c r="W30" i="7"/>
  <c r="N31" i="7"/>
  <c r="N29" i="7"/>
  <c r="Y17" i="7"/>
  <c r="Z17" i="7"/>
  <c r="W16" i="7"/>
  <c r="Y16" i="7"/>
  <c r="Z16" i="7"/>
  <c r="N12" i="7"/>
  <c r="W10" i="7"/>
  <c r="N10" i="7"/>
  <c r="F23" i="8"/>
  <c r="F22" i="8"/>
  <c r="F21" i="8"/>
  <c r="F20" i="8"/>
  <c r="F19" i="8"/>
  <c r="F18" i="8"/>
  <c r="F24" i="8"/>
  <c r="H5" i="8"/>
  <c r="B30" i="8" s="1"/>
  <c r="C30" i="8" s="1"/>
  <c r="H10" i="8"/>
  <c r="B35" i="8" s="1"/>
  <c r="C35" i="8" s="1"/>
  <c r="H9" i="8"/>
  <c r="B34" i="8"/>
  <c r="C34" i="8" s="1"/>
  <c r="H8" i="8"/>
  <c r="I8" i="8" s="1"/>
  <c r="H7" i="8"/>
  <c r="B32" i="8" s="1"/>
  <c r="C32" i="8" s="1"/>
  <c r="H6" i="8"/>
  <c r="B31" i="8"/>
  <c r="C31" i="8" s="1"/>
  <c r="H11" i="8"/>
  <c r="B36" i="8" s="1"/>
  <c r="C36" i="8" s="1"/>
  <c r="C18" i="8"/>
  <c r="F5" i="8"/>
  <c r="C5" i="8"/>
  <c r="C19" i="8"/>
  <c r="C20" i="8"/>
  <c r="C21" i="8"/>
  <c r="C22" i="8"/>
  <c r="C23" i="8"/>
  <c r="C24" i="8"/>
  <c r="I9" i="8"/>
  <c r="I7" i="8"/>
  <c r="I6" i="8"/>
  <c r="F10" i="8"/>
  <c r="F9" i="8"/>
  <c r="F8" i="8"/>
  <c r="F7" i="8"/>
  <c r="F6" i="8"/>
  <c r="C10" i="8"/>
  <c r="C9" i="8"/>
  <c r="C8" i="8"/>
  <c r="C7" i="8"/>
  <c r="C6" i="8"/>
  <c r="C11" i="8"/>
  <c r="F11" i="8"/>
  <c r="N5" i="7"/>
  <c r="W5" i="7"/>
  <c r="N6" i="7"/>
  <c r="W6" i="7"/>
  <c r="N7" i="7"/>
  <c r="W7" i="7"/>
  <c r="N8" i="7"/>
  <c r="W8" i="7"/>
  <c r="N9" i="7"/>
  <c r="W9" i="7"/>
  <c r="N11" i="7"/>
  <c r="W11" i="7"/>
  <c r="N13" i="7"/>
  <c r="W13" i="7"/>
  <c r="W12" i="7"/>
  <c r="N15" i="7"/>
  <c r="W15" i="7"/>
  <c r="N19" i="7"/>
  <c r="W19" i="7"/>
  <c r="Y19" i="7"/>
  <c r="Z19" i="7"/>
  <c r="N20" i="7"/>
  <c r="W20" i="7"/>
  <c r="Y20" i="7"/>
  <c r="Z20" i="7"/>
  <c r="N21" i="7"/>
  <c r="W21" i="7"/>
  <c r="Y21" i="7"/>
  <c r="Z21" i="7"/>
  <c r="N22" i="7"/>
  <c r="W22" i="7"/>
  <c r="Y22" i="7"/>
  <c r="Z22" i="7"/>
  <c r="N23" i="7"/>
  <c r="W23" i="7"/>
  <c r="Y23" i="7"/>
  <c r="Z23" i="7"/>
  <c r="W24" i="7"/>
  <c r="Y24" i="7"/>
  <c r="Z24" i="7"/>
  <c r="N25" i="7"/>
  <c r="W25" i="7"/>
  <c r="Y25" i="7"/>
  <c r="Z25" i="7"/>
  <c r="W26" i="7"/>
  <c r="N27" i="7"/>
  <c r="W27" i="7"/>
  <c r="Y27" i="7"/>
  <c r="Z27" i="7"/>
  <c r="N28" i="7"/>
  <c r="W28" i="7"/>
  <c r="Y28" i="7"/>
  <c r="Z28" i="7"/>
  <c r="N32" i="7"/>
  <c r="W32" i="7"/>
  <c r="Y32" i="7"/>
  <c r="Z32" i="7"/>
  <c r="B38" i="8"/>
  <c r="C38" i="8"/>
  <c r="Z10" i="7"/>
  <c r="Z9" i="7"/>
  <c r="AD5" i="7"/>
  <c r="X30" i="7"/>
  <c r="X24" i="7"/>
  <c r="X20" i="7"/>
  <c r="AE20" i="7" s="1"/>
  <c r="AE12" i="7"/>
  <c r="AE8" i="7"/>
  <c r="AC31" i="10"/>
  <c r="V28" i="10"/>
  <c r="X27" i="10"/>
  <c r="U33" i="10"/>
  <c r="V24" i="10"/>
  <c r="V22" i="10"/>
  <c r="M21" i="10"/>
  <c r="V20" i="10"/>
  <c r="X19" i="10"/>
  <c r="X17" i="10"/>
  <c r="W16" i="10"/>
  <c r="W13" i="10"/>
  <c r="W11" i="10"/>
  <c r="W9" i="10"/>
  <c r="AC9" i="10" s="1"/>
  <c r="W7" i="10"/>
  <c r="AD7" i="10" s="1"/>
  <c r="U14" i="10"/>
  <c r="L14" i="10"/>
  <c r="N16" i="7"/>
  <c r="Z13" i="7"/>
  <c r="Y9" i="7"/>
  <c r="W24" i="10"/>
  <c r="W22" i="10"/>
  <c r="AD22" i="10" s="1"/>
  <c r="W20" i="10"/>
  <c r="AC20" i="10" s="1"/>
  <c r="X16" i="10"/>
  <c r="X13" i="10"/>
  <c r="X5" i="10"/>
  <c r="M18" i="7"/>
  <c r="X20" i="10"/>
  <c r="AC22" i="10"/>
  <c r="AD20" i="10"/>
  <c r="AD9" i="10"/>
  <c r="AC7" i="10"/>
  <c r="AC16" i="10"/>
  <c r="AD16" i="10"/>
  <c r="AE24" i="7"/>
  <c r="AD24" i="7"/>
  <c r="AD20" i="7"/>
  <c r="AD24" i="10"/>
  <c r="AC24" i="10"/>
  <c r="AC11" i="10"/>
  <c r="AD11" i="10"/>
  <c r="AD30" i="7"/>
  <c r="AE30" i="7"/>
  <c r="AC13" i="10"/>
  <c r="AD13" i="10"/>
  <c r="AE27" i="7" l="1"/>
  <c r="AD27" i="7"/>
  <c r="AD21" i="7"/>
  <c r="AE21" i="7"/>
  <c r="AD27" i="10"/>
  <c r="AC27" i="10"/>
  <c r="AD19" i="7"/>
  <c r="AE19" i="7"/>
  <c r="X26" i="7"/>
  <c r="AE29" i="7"/>
  <c r="AD29" i="7"/>
  <c r="AE16" i="7"/>
  <c r="AD16" i="7"/>
  <c r="AE13" i="7"/>
  <c r="AD13" i="7"/>
  <c r="Y33" i="7"/>
  <c r="Z33" i="7"/>
  <c r="Z34" i="7" s="1"/>
  <c r="W33" i="7"/>
  <c r="AD5" i="10"/>
  <c r="AC5" i="10"/>
  <c r="AA35" i="10"/>
  <c r="AA36" i="10"/>
  <c r="H36" i="7"/>
  <c r="K36" i="7"/>
  <c r="M26" i="7"/>
  <c r="Z14" i="7"/>
  <c r="S34" i="7"/>
  <c r="S36" i="7" s="1"/>
  <c r="K34" i="10"/>
  <c r="K36" i="10" s="1"/>
  <c r="U26" i="10"/>
  <c r="M26" i="10"/>
  <c r="K14" i="10"/>
  <c r="AB34" i="10"/>
  <c r="AB35" i="10" s="1"/>
  <c r="I34" i="10"/>
  <c r="M14" i="7"/>
  <c r="V33" i="10"/>
  <c r="U34" i="7"/>
  <c r="U36" i="7" s="1"/>
  <c r="D34" i="7"/>
  <c r="G34" i="7"/>
  <c r="AC34" i="7"/>
  <c r="AC36" i="7" s="1"/>
  <c r="X10" i="7"/>
  <c r="AE10" i="7" s="1"/>
  <c r="C34" i="7"/>
  <c r="E36" i="7" s="1"/>
  <c r="X32" i="10"/>
  <c r="W28" i="10"/>
  <c r="Y27" i="10"/>
  <c r="W19" i="10"/>
  <c r="Y16" i="10"/>
  <c r="X15" i="10"/>
  <c r="X26" i="10" s="1"/>
  <c r="Y13" i="10"/>
  <c r="Y12" i="10"/>
  <c r="W10" i="10"/>
  <c r="Y6" i="10"/>
  <c r="E34" i="10"/>
  <c r="E35" i="10" s="1"/>
  <c r="R34" i="10"/>
  <c r="H34" i="10"/>
  <c r="Y14" i="7"/>
  <c r="Y34" i="7" s="1"/>
  <c r="B33" i="8"/>
  <c r="C33" i="8" s="1"/>
  <c r="I5" i="8"/>
  <c r="Q34" i="7"/>
  <c r="F34" i="7"/>
  <c r="AB34" i="7"/>
  <c r="AB35" i="7" s="1"/>
  <c r="AE35" i="7" s="1"/>
  <c r="M33" i="7"/>
  <c r="X6" i="7"/>
  <c r="W30" i="10"/>
  <c r="AC30" i="10" s="1"/>
  <c r="X33" i="10"/>
  <c r="V27" i="10"/>
  <c r="L26" i="10"/>
  <c r="K26" i="10"/>
  <c r="V26" i="10"/>
  <c r="X12" i="10"/>
  <c r="X8" i="10"/>
  <c r="X6" i="10"/>
  <c r="N34" i="10"/>
  <c r="N36" i="10" s="1"/>
  <c r="Z34" i="10"/>
  <c r="I34" i="7"/>
  <c r="I36" i="7" s="1"/>
  <c r="I13" i="8"/>
  <c r="AD11" i="7"/>
  <c r="V14" i="7"/>
  <c r="W32" i="10"/>
  <c r="L34" i="10"/>
  <c r="H35" i="10" s="1"/>
  <c r="W8" i="10"/>
  <c r="V6" i="10"/>
  <c r="P34" i="10"/>
  <c r="F34" i="10"/>
  <c r="F36" i="10" s="1"/>
  <c r="O36" i="7"/>
  <c r="AD25" i="7"/>
  <c r="AE25" i="7"/>
  <c r="AC35" i="7"/>
  <c r="AD15" i="7"/>
  <c r="X18" i="7"/>
  <c r="AE15" i="7"/>
  <c r="T36" i="7"/>
  <c r="R36" i="7"/>
  <c r="J36" i="7"/>
  <c r="X14" i="7"/>
  <c r="N14" i="7" s="1"/>
  <c r="AE9" i="7"/>
  <c r="AD9" i="7"/>
  <c r="M33" i="10"/>
  <c r="M14" i="10"/>
  <c r="R36" i="10"/>
  <c r="H36" i="10"/>
  <c r="N26" i="7"/>
  <c r="U34" i="10"/>
  <c r="Q36" i="7"/>
  <c r="Q35" i="7"/>
  <c r="F36" i="7"/>
  <c r="AD31" i="7"/>
  <c r="AE31" i="7"/>
  <c r="N35" i="10"/>
  <c r="Z35" i="10"/>
  <c r="Z36" i="10"/>
  <c r="N18" i="7"/>
  <c r="AE23" i="7"/>
  <c r="AD23" i="7"/>
  <c r="P36" i="7"/>
  <c r="P35" i="7"/>
  <c r="L34" i="7"/>
  <c r="V34" i="7"/>
  <c r="O35" i="7" s="1"/>
  <c r="W14" i="7"/>
  <c r="O36" i="10"/>
  <c r="G36" i="10"/>
  <c r="D35" i="10"/>
  <c r="D36" i="10"/>
  <c r="Q36" i="10"/>
  <c r="J36" i="10"/>
  <c r="P36" i="10"/>
  <c r="P35" i="10"/>
  <c r="F35" i="10"/>
  <c r="S35" i="7"/>
  <c r="K35" i="10"/>
  <c r="AD6" i="10"/>
  <c r="AC6" i="10"/>
  <c r="T36" i="10"/>
  <c r="T35" i="10"/>
  <c r="AB36" i="10"/>
  <c r="S36" i="10"/>
  <c r="I36" i="10"/>
  <c r="I35" i="10"/>
  <c r="AE22" i="7"/>
  <c r="AD22" i="7"/>
  <c r="I11" i="8"/>
  <c r="I10" i="8"/>
  <c r="AE32" i="7"/>
  <c r="X28" i="7"/>
  <c r="Y32" i="10"/>
  <c r="W29" i="10"/>
  <c r="Y28" i="10"/>
  <c r="Y33" i="10" s="1"/>
  <c r="Y24" i="10"/>
  <c r="Y22" i="10"/>
  <c r="V11" i="10"/>
  <c r="Y9" i="10"/>
  <c r="Y8" i="10"/>
  <c r="M31" i="10"/>
  <c r="Y20" i="10"/>
  <c r="AD17" i="10"/>
  <c r="W15" i="10"/>
  <c r="W12" i="10"/>
  <c r="X11" i="10"/>
  <c r="V9" i="10"/>
  <c r="V14" i="10" s="1"/>
  <c r="Y15" i="10"/>
  <c r="AC8" i="10" l="1"/>
  <c r="AD8" i="10"/>
  <c r="Y35" i="7"/>
  <c r="Y36" i="7"/>
  <c r="AC28" i="10"/>
  <c r="AD28" i="10"/>
  <c r="X14" i="10"/>
  <c r="X34" i="10" s="1"/>
  <c r="Y26" i="10"/>
  <c r="AD10" i="7"/>
  <c r="J35" i="10"/>
  <c r="G35" i="10"/>
  <c r="AD30" i="10"/>
  <c r="AB36" i="7"/>
  <c r="AE36" i="7" s="1"/>
  <c r="E36" i="10"/>
  <c r="AC32" i="10"/>
  <c r="AD32" i="10"/>
  <c r="AE6" i="7"/>
  <c r="AD6" i="7"/>
  <c r="AC10" i="10"/>
  <c r="AD10" i="10"/>
  <c r="AD14" i="10" s="1"/>
  <c r="G36" i="7"/>
  <c r="V34" i="10"/>
  <c r="Y14" i="10"/>
  <c r="M34" i="10"/>
  <c r="L36" i="10"/>
  <c r="AC19" i="10"/>
  <c r="AD19" i="10"/>
  <c r="D36" i="7"/>
  <c r="M34" i="7"/>
  <c r="Z35" i="7"/>
  <c r="Z36" i="7"/>
  <c r="AD26" i="7"/>
  <c r="AE26" i="7"/>
  <c r="X36" i="10"/>
  <c r="X35" i="10"/>
  <c r="Y34" i="10"/>
  <c r="AD12" i="10"/>
  <c r="AC12" i="10"/>
  <c r="AC14" i="10" s="1"/>
  <c r="U36" i="10"/>
  <c r="U35" i="10"/>
  <c r="O35" i="10"/>
  <c r="S35" i="10"/>
  <c r="Q35" i="10"/>
  <c r="R35" i="10"/>
  <c r="AD35" i="7"/>
  <c r="AD15" i="10"/>
  <c r="AD26" i="10" s="1"/>
  <c r="AC15" i="10"/>
  <c r="AC26" i="10" s="1"/>
  <c r="W26" i="10"/>
  <c r="AD28" i="7"/>
  <c r="AE28" i="7"/>
  <c r="X33" i="7"/>
  <c r="W14" i="10"/>
  <c r="T35" i="7"/>
  <c r="V35" i="7"/>
  <c r="R35" i="7"/>
  <c r="V36" i="7"/>
  <c r="W34" i="7"/>
  <c r="AD36" i="10"/>
  <c r="AE14" i="7"/>
  <c r="AD14" i="7"/>
  <c r="L35" i="10"/>
  <c r="L36" i="7"/>
  <c r="L35" i="7"/>
  <c r="AD35" i="10"/>
  <c r="AE18" i="7"/>
  <c r="AD18" i="7"/>
  <c r="W18" i="7"/>
  <c r="AD36" i="7"/>
  <c r="AD29" i="10"/>
  <c r="W33" i="10"/>
  <c r="AC29" i="10"/>
  <c r="AC33" i="10" s="1"/>
  <c r="AD33" i="10" l="1"/>
  <c r="AD34" i="10" s="1"/>
  <c r="F35" i="7"/>
  <c r="J35" i="7"/>
  <c r="M36" i="7"/>
  <c r="K35" i="7"/>
  <c r="D35" i="7"/>
  <c r="H35" i="7"/>
  <c r="G35" i="7"/>
  <c r="E35" i="7"/>
  <c r="I35" i="7"/>
  <c r="U35" i="7"/>
  <c r="Y36" i="10"/>
  <c r="AC36" i="10" s="1"/>
  <c r="Y35" i="10"/>
  <c r="AC35" i="10" s="1"/>
  <c r="AC34" i="10"/>
  <c r="W34" i="10"/>
  <c r="AD33" i="7"/>
  <c r="AE33" i="7"/>
  <c r="X34" i="7"/>
  <c r="N33" i="7"/>
  <c r="M35" i="7" l="1"/>
  <c r="AD34" i="7"/>
  <c r="AE34" i="7"/>
  <c r="N34" i="7"/>
</calcChain>
</file>

<file path=xl/sharedStrings.xml><?xml version="1.0" encoding="utf-8"?>
<sst xmlns="http://schemas.openxmlformats.org/spreadsheetml/2006/main" count="546" uniqueCount="168">
  <si>
    <t>소계</t>
  </si>
  <si>
    <t>모집단위</t>
  </si>
  <si>
    <t>레포츠과학부</t>
  </si>
  <si>
    <t>특기자</t>
  </si>
  <si>
    <t>수시2</t>
  </si>
  <si>
    <t>정시모집인원의40%</t>
  </si>
  <si>
    <t>-</t>
    <phoneticPr fontId="2" type="noConversion"/>
  </si>
  <si>
    <t>정시모집</t>
  </si>
  <si>
    <t>정원외</t>
  </si>
  <si>
    <t>교회담임목사추천</t>
  </si>
  <si>
    <t>가군</t>
  </si>
  <si>
    <t>다군</t>
  </si>
  <si>
    <t>정시모집인원의60%</t>
  </si>
  <si>
    <t>농어촌전형</t>
  </si>
  <si>
    <t>재외       국민과         외국인</t>
  </si>
  <si>
    <t>인문계</t>
  </si>
  <si>
    <t>전계열</t>
  </si>
  <si>
    <t>일반</t>
  </si>
  <si>
    <t>경영학부</t>
  </si>
  <si>
    <t>-</t>
  </si>
  <si>
    <t>(영어학과)</t>
  </si>
  <si>
    <t>(일본어학과)</t>
  </si>
  <si>
    <t>(중국어학과)</t>
  </si>
  <si>
    <t>사회복지학부</t>
  </si>
  <si>
    <t>관광학부</t>
  </si>
  <si>
    <t>인문사회계 소계</t>
  </si>
  <si>
    <t>(전자공학과)</t>
  </si>
  <si>
    <t>(시스템경영공학과)</t>
  </si>
  <si>
    <t>(메카트로닉스공학과)</t>
  </si>
  <si>
    <t>컴퓨터정보공학부</t>
  </si>
  <si>
    <t>응용생명공학부</t>
  </si>
  <si>
    <t>디지털콘텐츠학부</t>
  </si>
  <si>
    <t>예체능소계</t>
  </si>
  <si>
    <t>합계</t>
  </si>
  <si>
    <t>모집시기의모집비율</t>
  </si>
  <si>
    <t>전체모집인원대비인원</t>
  </si>
  <si>
    <t>목표치</t>
  </si>
  <si>
    <t>32-16</t>
  </si>
  <si>
    <t>15--8</t>
  </si>
  <si>
    <t>정원내     총선발인원</t>
    <phoneticPr fontId="2" type="noConversion"/>
  </si>
  <si>
    <t>정시
모집
비율</t>
    <phoneticPr fontId="2" type="noConversion"/>
  </si>
  <si>
    <t>보건의료계열소계</t>
    <phoneticPr fontId="2" type="noConversion"/>
  </si>
  <si>
    <t>수시2
모집비율</t>
    <phoneticPr fontId="2" type="noConversion"/>
  </si>
  <si>
    <t>정시
총계</t>
    <phoneticPr fontId="2" type="noConversion"/>
  </si>
  <si>
    <t>공학계 소계</t>
    <phoneticPr fontId="2" type="noConversion"/>
  </si>
  <si>
    <t>재외국민제외한         총모집      인원</t>
    <phoneticPr fontId="2" type="noConversion"/>
  </si>
  <si>
    <t>정원외       포함        총모집      인원</t>
    <phoneticPr fontId="2" type="noConversion"/>
  </si>
  <si>
    <t>동서프런티어</t>
    <phoneticPr fontId="2" type="noConversion"/>
  </si>
  <si>
    <t>수시1</t>
    <phoneticPr fontId="2" type="noConversion"/>
  </si>
  <si>
    <t>수시2</t>
    <phoneticPr fontId="2" type="noConversion"/>
  </si>
  <si>
    <t>합계</t>
    <phoneticPr fontId="2" type="noConversion"/>
  </si>
  <si>
    <t>경쟁률</t>
    <phoneticPr fontId="2" type="noConversion"/>
  </si>
  <si>
    <t>모집인원</t>
    <phoneticPr fontId="2" type="noConversion"/>
  </si>
  <si>
    <t>구성비</t>
    <phoneticPr fontId="2" type="noConversion"/>
  </si>
  <si>
    <t>실업계+특성화</t>
    <phoneticPr fontId="2" type="noConversion"/>
  </si>
  <si>
    <t>실업계고등학교 별도전형 모집인원</t>
    <phoneticPr fontId="2" type="noConversion"/>
  </si>
  <si>
    <t>실업계+학교장</t>
    <phoneticPr fontId="2" type="noConversion"/>
  </si>
  <si>
    <t>비고</t>
    <phoneticPr fontId="2" type="noConversion"/>
  </si>
  <si>
    <t>년도</t>
    <phoneticPr fontId="2" type="noConversion"/>
  </si>
  <si>
    <t>순수 실업계+기타전형70%</t>
    <phoneticPr fontId="2" type="noConversion"/>
  </si>
  <si>
    <t>전계열 지원가능전형 모집인원현황</t>
    <phoneticPr fontId="2" type="noConversion"/>
  </si>
  <si>
    <t>디자인학부</t>
    <phoneticPr fontId="2" type="noConversion"/>
  </si>
  <si>
    <t>영상매스컴학부</t>
    <phoneticPr fontId="2" type="noConversion"/>
  </si>
  <si>
    <t>(경호전공)</t>
    <phoneticPr fontId="2" type="noConversion"/>
  </si>
  <si>
    <t>건축토목공학부</t>
    <phoneticPr fontId="2" type="noConversion"/>
  </si>
  <si>
    <t>국제학부</t>
    <phoneticPr fontId="2" type="noConversion"/>
  </si>
  <si>
    <t>(임상병리학과)</t>
    <phoneticPr fontId="2" type="noConversion"/>
  </si>
  <si>
    <t>(보건행정학과)</t>
    <phoneticPr fontId="2" type="noConversion"/>
  </si>
  <si>
    <t>International Studies (국제학과)</t>
    <phoneticPr fontId="2" type="noConversion"/>
  </si>
  <si>
    <t>(영화과)</t>
    <phoneticPr fontId="2" type="noConversion"/>
  </si>
  <si>
    <t>(뮤지컬과)</t>
    <phoneticPr fontId="2" type="noConversion"/>
  </si>
  <si>
    <t>(연기과)</t>
    <phoneticPr fontId="2" type="noConversion"/>
  </si>
  <si>
    <t>계열</t>
    <phoneticPr fontId="2" type="noConversion"/>
  </si>
  <si>
    <t>자연</t>
    <phoneticPr fontId="2" type="noConversion"/>
  </si>
  <si>
    <t>공학</t>
    <phoneticPr fontId="2" type="noConversion"/>
  </si>
  <si>
    <t>-</t>
    <phoneticPr fontId="2" type="noConversion"/>
  </si>
  <si>
    <t>인문사회</t>
    <phoneticPr fontId="2" type="noConversion"/>
  </si>
  <si>
    <t>예체능</t>
    <phoneticPr fontId="2" type="noConversion"/>
  </si>
  <si>
    <t>레포츠과학부</t>
    <phoneticPr fontId="2" type="noConversion"/>
  </si>
  <si>
    <t>경호전공</t>
    <phoneticPr fontId="2" type="noConversion"/>
  </si>
  <si>
    <t>수영</t>
    <phoneticPr fontId="2" type="noConversion"/>
  </si>
  <si>
    <t>양궁</t>
    <phoneticPr fontId="2" type="noConversion"/>
  </si>
  <si>
    <t>테니스</t>
    <phoneticPr fontId="2" type="noConversion"/>
  </si>
  <si>
    <t>보디빌딩</t>
    <phoneticPr fontId="2" type="noConversion"/>
  </si>
  <si>
    <t>검도</t>
    <phoneticPr fontId="2" type="noConversion"/>
  </si>
  <si>
    <t>태권도</t>
    <phoneticPr fontId="2" type="noConversion"/>
  </si>
  <si>
    <t>유도</t>
    <phoneticPr fontId="2" type="noConversion"/>
  </si>
  <si>
    <t>축구</t>
    <phoneticPr fontId="2" type="noConversion"/>
  </si>
  <si>
    <t>기타</t>
    <phoneticPr fontId="2" type="noConversion"/>
  </si>
  <si>
    <t>공수도</t>
    <phoneticPr fontId="2" type="noConversion"/>
  </si>
  <si>
    <t>합계</t>
    <phoneticPr fontId="2" type="noConversion"/>
  </si>
  <si>
    <t>편제
정원</t>
    <phoneticPr fontId="2" type="noConversion"/>
  </si>
  <si>
    <t>-</t>
    <phoneticPr fontId="2" type="noConversion"/>
  </si>
  <si>
    <t>정원의 60%일경우의인원</t>
    <phoneticPr fontId="2" type="noConversion"/>
  </si>
  <si>
    <t>나군</t>
    <phoneticPr fontId="2" type="noConversion"/>
  </si>
  <si>
    <t>일반</t>
    <phoneticPr fontId="2" type="noConversion"/>
  </si>
  <si>
    <t>전문계          동일         계열</t>
    <phoneticPr fontId="2" type="noConversion"/>
  </si>
  <si>
    <t>전문계및
특성화</t>
    <phoneticPr fontId="2" type="noConversion"/>
  </si>
  <si>
    <t>특기자 선발인원</t>
    <phoneticPr fontId="2" type="noConversion"/>
  </si>
  <si>
    <t>International 
Studies 과</t>
    <phoneticPr fontId="2" type="noConversion"/>
  </si>
  <si>
    <t>비교과
우수자</t>
    <phoneticPr fontId="2" type="noConversion"/>
  </si>
  <si>
    <t>수능</t>
    <phoneticPr fontId="2" type="noConversion"/>
  </si>
  <si>
    <t>일반</t>
    <phoneticPr fontId="2" type="noConversion"/>
  </si>
  <si>
    <t>실기</t>
    <phoneticPr fontId="2" type="noConversion"/>
  </si>
  <si>
    <t>인문계고</t>
    <phoneticPr fontId="2" type="noConversion"/>
  </si>
  <si>
    <t>사회기여(배려)
대상자</t>
    <phoneticPr fontId="2" type="noConversion"/>
  </si>
  <si>
    <t>전문계</t>
    <phoneticPr fontId="2" type="noConversion"/>
  </si>
  <si>
    <t>계열</t>
    <phoneticPr fontId="2" type="noConversion"/>
  </si>
  <si>
    <t>자기추천자</t>
    <phoneticPr fontId="2" type="noConversion"/>
  </si>
  <si>
    <t>실기</t>
    <phoneticPr fontId="2" type="noConversion"/>
  </si>
  <si>
    <t>수능</t>
    <phoneticPr fontId="2" type="noConversion"/>
  </si>
  <si>
    <t>동서프런티어</t>
    <phoneticPr fontId="2" type="noConversion"/>
  </si>
  <si>
    <t>인문사회</t>
    <phoneticPr fontId="2" type="noConversion"/>
  </si>
  <si>
    <t>국제학부</t>
    <phoneticPr fontId="2" type="noConversion"/>
  </si>
  <si>
    <t>(임상병리학과)</t>
    <phoneticPr fontId="2" type="noConversion"/>
  </si>
  <si>
    <t>자연</t>
    <phoneticPr fontId="2" type="noConversion"/>
  </si>
  <si>
    <t>(보건행정학과)</t>
    <phoneticPr fontId="2" type="noConversion"/>
  </si>
  <si>
    <t>공학</t>
    <phoneticPr fontId="2" type="noConversion"/>
  </si>
  <si>
    <t>건축토목공학부</t>
    <phoneticPr fontId="2" type="noConversion"/>
  </si>
  <si>
    <t>예체능</t>
    <phoneticPr fontId="2" type="noConversion"/>
  </si>
  <si>
    <t>(영화과)</t>
    <phoneticPr fontId="2" type="noConversion"/>
  </si>
  <si>
    <t>(뮤지컬과)</t>
    <phoneticPr fontId="2" type="noConversion"/>
  </si>
  <si>
    <t>(연기과)</t>
    <phoneticPr fontId="2" type="noConversion"/>
  </si>
  <si>
    <t>2009학년도 전형유형별 모집단위별 계열별 모집인원(안)</t>
    <phoneticPr fontId="2" type="noConversion"/>
  </si>
  <si>
    <t>자연계열 소계</t>
    <phoneticPr fontId="2" type="noConversion"/>
  </si>
  <si>
    <t>간호학과</t>
    <phoneticPr fontId="2" type="noConversion"/>
  </si>
  <si>
    <t>자연</t>
    <phoneticPr fontId="2" type="noConversion"/>
  </si>
  <si>
    <t>(간호학과)</t>
    <phoneticPr fontId="2" type="noConversion"/>
  </si>
  <si>
    <t>2010학년도 전형유형별 모집단위별 모집인원(안)</t>
    <phoneticPr fontId="2" type="noConversion"/>
  </si>
  <si>
    <t>500%등록
감안인원</t>
    <phoneticPr fontId="2" type="noConversion"/>
  </si>
  <si>
    <t>전계열</t>
    <phoneticPr fontId="2" type="noConversion"/>
  </si>
  <si>
    <t>입학
사정관</t>
    <phoneticPr fontId="2" type="noConversion"/>
  </si>
  <si>
    <t>자기
추천자</t>
    <phoneticPr fontId="2" type="noConversion"/>
  </si>
  <si>
    <t>교사
추천자</t>
    <phoneticPr fontId="2" type="noConversion"/>
  </si>
  <si>
    <t>일반
(인문)</t>
    <phoneticPr fontId="2" type="noConversion"/>
  </si>
  <si>
    <t>일반
(전문)</t>
    <phoneticPr fontId="2" type="noConversion"/>
  </si>
  <si>
    <t>모집단위</t>
    <phoneticPr fontId="2" type="noConversion"/>
  </si>
  <si>
    <t>합   계</t>
    <phoneticPr fontId="2" type="noConversion"/>
  </si>
  <si>
    <t>등록인원</t>
    <phoneticPr fontId="2" type="noConversion"/>
  </si>
  <si>
    <t>모집</t>
    <phoneticPr fontId="2" type="noConversion"/>
  </si>
  <si>
    <t>이월</t>
    <phoneticPr fontId="2" type="noConversion"/>
  </si>
  <si>
    <t>농어촌전형</t>
    <phoneticPr fontId="2" type="noConversion"/>
  </si>
  <si>
    <t>특성화동일계</t>
    <phoneticPr fontId="2" type="noConversion"/>
  </si>
  <si>
    <t>-</t>
    <phoneticPr fontId="2" type="noConversion"/>
  </si>
  <si>
    <t xml:space="preserve">2015학년도 정시 모집인원(정원외)               </t>
    <phoneticPr fontId="2" type="noConversion"/>
  </si>
  <si>
    <t>-</t>
    <phoneticPr fontId="2" type="noConversion"/>
  </si>
  <si>
    <t>경영학부(가)</t>
    <phoneticPr fontId="2" type="noConversion"/>
  </si>
  <si>
    <t>영어학과(다)</t>
    <phoneticPr fontId="2" type="noConversion"/>
  </si>
  <si>
    <t>일본어학과(다)</t>
    <phoneticPr fontId="2" type="noConversion"/>
  </si>
  <si>
    <t>중국어학과(다)</t>
    <phoneticPr fontId="2" type="noConversion"/>
  </si>
  <si>
    <t>국제학부(가)</t>
    <phoneticPr fontId="2" type="noConversion"/>
  </si>
  <si>
    <t>미디어커뮤니케이션학부(나)</t>
    <phoneticPr fontId="2" type="noConversion"/>
  </si>
  <si>
    <t>사회복지학부(나)</t>
    <phoneticPr fontId="2" type="noConversion"/>
  </si>
  <si>
    <t>관광학부(가)</t>
    <phoneticPr fontId="2" type="noConversion"/>
  </si>
  <si>
    <t>경찰행정학과(가)</t>
    <phoneticPr fontId="2" type="noConversion"/>
  </si>
  <si>
    <t>보건행정학과(가)</t>
    <phoneticPr fontId="2" type="noConversion"/>
  </si>
  <si>
    <t>임상병리학과(가)</t>
    <phoneticPr fontId="2" type="noConversion"/>
  </si>
  <si>
    <t>간호학과(가)</t>
    <phoneticPr fontId="2" type="noConversion"/>
  </si>
  <si>
    <t>치위생학과(가)</t>
    <phoneticPr fontId="2" type="noConversion"/>
  </si>
  <si>
    <t>방사선학과(가)</t>
    <phoneticPr fontId="2" type="noConversion"/>
  </si>
  <si>
    <t>작업치료학과(가)</t>
    <phoneticPr fontId="2" type="noConversion"/>
  </si>
  <si>
    <t>메카트로닉스융합공학부(가)</t>
    <phoneticPr fontId="2" type="noConversion"/>
  </si>
  <si>
    <t>컴퓨터공학부(가)</t>
    <phoneticPr fontId="2" type="noConversion"/>
  </si>
  <si>
    <t>건축토목공학부(나)</t>
    <phoneticPr fontId="2" type="noConversion"/>
  </si>
  <si>
    <t>에너지/생명공학부(가)</t>
    <phoneticPr fontId="2" type="noConversion"/>
  </si>
  <si>
    <t>디자인학부(가)</t>
    <phoneticPr fontId="2" type="noConversion"/>
  </si>
  <si>
    <t>디지털콘텐츠학부(가)</t>
    <phoneticPr fontId="2" type="noConversion"/>
  </si>
  <si>
    <r>
      <rPr>
        <b/>
        <sz val="10"/>
        <rFont val="맑은 고딕"/>
        <family val="3"/>
        <charset val="129"/>
      </rPr>
      <t>※</t>
    </r>
    <r>
      <rPr>
        <b/>
        <sz val="10"/>
        <rFont val="돋움"/>
        <family val="3"/>
        <charset val="129"/>
      </rPr>
      <t xml:space="preserve"> 인원 변경 시 홈페이지 update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</si>
</sst>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_ "/>
    <numFmt numFmtId="178" formatCode="0.0_ "/>
    <numFmt numFmtId="179" formatCode="#,##0_);[Red]\(#,##0\)"/>
    <numFmt numFmtId="180" formatCode="0_);[Red]\(0\)"/>
  </numFmts>
  <fonts count="1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24"/>
      <name val="궁서"/>
      <family val="1"/>
      <charset val="129"/>
    </font>
    <font>
      <b/>
      <sz val="10"/>
      <name val="돋움"/>
      <family val="3"/>
      <charset val="129"/>
    </font>
    <font>
      <sz val="16"/>
      <name val="돋움"/>
      <family val="3"/>
      <charset val="129"/>
    </font>
    <font>
      <sz val="9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18"/>
      <name val="돋움"/>
      <family val="3"/>
      <charset val="129"/>
    </font>
    <font>
      <b/>
      <sz val="1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465926084170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Continuous" vertical="center" wrapText="1"/>
    </xf>
    <xf numFmtId="0" fontId="3" fillId="3" borderId="11" xfId="0" applyFont="1" applyFill="1" applyBorder="1" applyAlignment="1">
      <alignment horizontal="centerContinuous" vertical="center" wrapText="1"/>
    </xf>
    <xf numFmtId="0" fontId="3" fillId="3" borderId="12" xfId="0" applyFont="1" applyFill="1" applyBorder="1" applyAlignment="1">
      <alignment horizontal="centerContinuous" vertical="center" wrapText="1"/>
    </xf>
    <xf numFmtId="0" fontId="3" fillId="3" borderId="5" xfId="0" applyFont="1" applyFill="1" applyBorder="1" applyAlignment="1">
      <alignment horizontal="centerContinuous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Continuous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76" fontId="3" fillId="5" borderId="2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Continuous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76" fontId="3" fillId="5" borderId="5" xfId="0" applyNumberFormat="1" applyFont="1" applyFill="1" applyBorder="1" applyAlignment="1">
      <alignment horizontal="center" vertical="center" wrapText="1"/>
    </xf>
    <xf numFmtId="176" fontId="3" fillId="5" borderId="6" xfId="0" applyNumberFormat="1" applyFont="1" applyFill="1" applyBorder="1" applyAlignment="1">
      <alignment horizontal="center" vertical="center" wrapText="1"/>
    </xf>
    <xf numFmtId="176" fontId="3" fillId="5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9" fontId="3" fillId="0" borderId="2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77" fontId="3" fillId="0" borderId="2" xfId="1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4" fillId="3" borderId="16" xfId="0" applyFont="1" applyFill="1" applyBorder="1" applyAlignment="1">
      <alignment horizontal="centerContinuous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Continuous" vertical="center" wrapText="1"/>
    </xf>
    <xf numFmtId="0" fontId="3" fillId="3" borderId="27" xfId="0" applyFont="1" applyFill="1" applyBorder="1" applyAlignment="1">
      <alignment horizontal="center" vertical="center" wrapText="1"/>
    </xf>
    <xf numFmtId="178" fontId="3" fillId="5" borderId="2" xfId="0" applyNumberFormat="1" applyFont="1" applyFill="1" applyBorder="1" applyAlignment="1">
      <alignment horizontal="center" vertical="center" wrapText="1"/>
    </xf>
    <xf numFmtId="177" fontId="3" fillId="5" borderId="2" xfId="0" applyNumberFormat="1" applyFont="1" applyFill="1" applyBorder="1" applyAlignment="1">
      <alignment horizontal="center" vertical="center" wrapText="1"/>
    </xf>
    <xf numFmtId="176" fontId="3" fillId="2" borderId="30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Continuous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" fontId="3" fillId="5" borderId="18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5" borderId="1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" fontId="3" fillId="5" borderId="34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176" fontId="3" fillId="0" borderId="39" xfId="0" applyNumberFormat="1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176" fontId="3" fillId="0" borderId="36" xfId="0" applyNumberFormat="1" applyFont="1" applyFill="1" applyBorder="1" applyAlignment="1">
      <alignment horizontal="center" vertical="center" wrapText="1"/>
    </xf>
    <xf numFmtId="1" fontId="3" fillId="5" borderId="37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5" borderId="36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78" fontId="3" fillId="0" borderId="39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Continuous" vertical="center" wrapText="1"/>
    </xf>
    <xf numFmtId="1" fontId="3" fillId="5" borderId="40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5" borderId="41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wrapText="1"/>
    </xf>
    <xf numFmtId="1" fontId="3" fillId="2" borderId="17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" fontId="6" fillId="5" borderId="17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9" fontId="10" fillId="0" borderId="43" xfId="0" applyNumberFormat="1" applyFont="1" applyBorder="1" applyAlignment="1">
      <alignment horizontal="center" vertical="center" wrapText="1"/>
    </xf>
    <xf numFmtId="179" fontId="10" fillId="0" borderId="5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79" fontId="10" fillId="0" borderId="2" xfId="0" applyNumberFormat="1" applyFont="1" applyFill="1" applyBorder="1" applyAlignment="1">
      <alignment horizontal="center" vertical="center" shrinkToFit="1"/>
    </xf>
    <xf numFmtId="180" fontId="0" fillId="0" borderId="62" xfId="0" applyNumberFormat="1" applyFont="1" applyFill="1" applyBorder="1" applyAlignment="1">
      <alignment horizontal="left" vertical="center" shrinkToFit="1"/>
    </xf>
    <xf numFmtId="0" fontId="0" fillId="0" borderId="63" xfId="0" applyFont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179" fontId="10" fillId="0" borderId="4" xfId="0" applyNumberFormat="1" applyFont="1" applyFill="1" applyBorder="1" applyAlignment="1">
      <alignment horizontal="center" vertical="center" shrinkToFit="1"/>
    </xf>
    <xf numFmtId="179" fontId="10" fillId="0" borderId="42" xfId="0" applyNumberFormat="1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shrinkToFit="1"/>
    </xf>
    <xf numFmtId="0" fontId="10" fillId="3" borderId="58" xfId="0" applyFont="1" applyFill="1" applyBorder="1" applyAlignment="1">
      <alignment horizontal="center" vertical="center" shrinkToFit="1"/>
    </xf>
    <xf numFmtId="179" fontId="10" fillId="0" borderId="59" xfId="0" applyNumberFormat="1" applyFont="1" applyFill="1" applyBorder="1" applyAlignment="1">
      <alignment horizontal="center" vertical="center" shrinkToFit="1"/>
    </xf>
    <xf numFmtId="179" fontId="10" fillId="0" borderId="60" xfId="0" applyNumberFormat="1" applyFont="1" applyBorder="1" applyAlignment="1">
      <alignment horizontal="center" vertical="center" wrapText="1"/>
    </xf>
    <xf numFmtId="179" fontId="10" fillId="7" borderId="59" xfId="0" applyNumberFormat="1" applyFont="1" applyFill="1" applyBorder="1" applyAlignment="1">
      <alignment horizontal="center" vertical="center" shrinkToFit="1"/>
    </xf>
    <xf numFmtId="180" fontId="0" fillId="0" borderId="62" xfId="0" applyNumberFormat="1" applyFill="1" applyBorder="1" applyAlignment="1">
      <alignment horizontal="left" vertical="center" shrinkToFi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9" fontId="3" fillId="3" borderId="20" xfId="0" applyNumberFormat="1" applyFont="1" applyFill="1" applyBorder="1" applyAlignment="1">
      <alignment horizontal="center" vertical="center" wrapText="1"/>
    </xf>
    <xf numFmtId="9" fontId="3" fillId="3" borderId="26" xfId="0" applyNumberFormat="1" applyFont="1" applyFill="1" applyBorder="1" applyAlignment="1">
      <alignment horizontal="center" vertical="center" wrapText="1"/>
    </xf>
    <xf numFmtId="9" fontId="3" fillId="3" borderId="28" xfId="0" applyNumberFormat="1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" borderId="61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0" fillId="0" borderId="5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view="pageBreakPreview" topLeftCell="A2" zoomScale="85" zoomScaleNormal="85" workbookViewId="0">
      <pane xSplit="3930" ySplit="1560" activePane="bottomRight"/>
      <selection activeCell="H8" sqref="H8"/>
      <selection pane="topRight" activeCell="J2" sqref="J1:J65536"/>
      <selection pane="bottomLeft" activeCell="A5" sqref="A5:C33"/>
      <selection pane="bottomRight" activeCell="AB24" sqref="AB24"/>
    </sheetView>
  </sheetViews>
  <sheetFormatPr defaultColWidth="8.88671875" defaultRowHeight="19.5" customHeight="1" x14ac:dyDescent="0.15"/>
  <cols>
    <col min="1" max="1" width="16.21875" style="1" customWidth="1"/>
    <col min="2" max="2" width="8.33203125" style="1" customWidth="1"/>
    <col min="3" max="3" width="6.33203125" style="2" customWidth="1"/>
    <col min="4" max="11" width="6" style="2" customWidth="1"/>
    <col min="12" max="12" width="6.109375" style="2" hidden="1" customWidth="1"/>
    <col min="13" max="13" width="6.33203125" style="2" customWidth="1"/>
    <col min="14" max="14" width="5.88671875" style="2" customWidth="1"/>
    <col min="15" max="16" width="6.21875" style="2" customWidth="1"/>
    <col min="17" max="18" width="5" style="2" customWidth="1"/>
    <col min="19" max="21" width="6.21875" style="2" customWidth="1"/>
    <col min="22" max="22" width="7.33203125" style="2" customWidth="1"/>
    <col min="23" max="23" width="7" style="2" customWidth="1"/>
    <col min="24" max="24" width="6.88671875" style="2" customWidth="1"/>
    <col min="25" max="25" width="5.6640625" style="1" hidden="1" customWidth="1"/>
    <col min="26" max="26" width="6.109375" style="1" hidden="1" customWidth="1"/>
    <col min="27" max="29" width="5.5546875" style="1" customWidth="1"/>
    <col min="30" max="30" width="7.44140625" style="1" customWidth="1"/>
    <col min="31" max="31" width="6.77734375" style="1" customWidth="1"/>
    <col min="32" max="16384" width="8.88671875" style="1"/>
  </cols>
  <sheetData>
    <row r="1" spans="1:31" ht="33" customHeight="1" x14ac:dyDescent="0.15">
      <c r="A1" s="6" t="s">
        <v>128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4"/>
      <c r="Z1" s="4"/>
      <c r="AA1" s="4"/>
      <c r="AB1" s="4"/>
      <c r="AC1" s="4"/>
      <c r="AD1" s="4"/>
      <c r="AE1" s="4"/>
    </row>
    <row r="2" spans="1:31" ht="19.5" customHeight="1" x14ac:dyDescent="0.15">
      <c r="A2" s="204" t="s">
        <v>1</v>
      </c>
      <c r="B2" s="64"/>
      <c r="C2" s="207" t="s">
        <v>91</v>
      </c>
      <c r="D2" s="24" t="s">
        <v>4</v>
      </c>
      <c r="E2" s="25"/>
      <c r="F2" s="25"/>
      <c r="G2" s="25"/>
      <c r="H2" s="25"/>
      <c r="I2" s="25"/>
      <c r="J2" s="25"/>
      <c r="K2" s="25"/>
      <c r="L2" s="25"/>
      <c r="M2" s="25"/>
      <c r="N2" s="26"/>
      <c r="O2" s="24" t="s">
        <v>7</v>
      </c>
      <c r="P2" s="47"/>
      <c r="Q2" s="47"/>
      <c r="R2" s="47"/>
      <c r="S2" s="25"/>
      <c r="T2" s="47"/>
      <c r="U2" s="24"/>
      <c r="V2" s="26"/>
      <c r="W2" s="27"/>
      <c r="X2" s="181" t="s">
        <v>39</v>
      </c>
      <c r="Y2" s="29"/>
      <c r="Z2" s="30"/>
      <c r="AA2" s="191" t="s">
        <v>8</v>
      </c>
      <c r="AB2" s="192"/>
      <c r="AC2" s="193"/>
      <c r="AD2" s="181" t="s">
        <v>45</v>
      </c>
      <c r="AE2" s="181" t="s">
        <v>46</v>
      </c>
    </row>
    <row r="3" spans="1:31" ht="40.5" customHeight="1" x14ac:dyDescent="0.15">
      <c r="A3" s="205"/>
      <c r="B3" s="65" t="s">
        <v>72</v>
      </c>
      <c r="C3" s="208"/>
      <c r="D3" s="158" t="s">
        <v>134</v>
      </c>
      <c r="E3" s="33" t="s">
        <v>135</v>
      </c>
      <c r="F3" s="157" t="s">
        <v>133</v>
      </c>
      <c r="G3" s="49" t="s">
        <v>9</v>
      </c>
      <c r="H3" s="149" t="s">
        <v>105</v>
      </c>
      <c r="I3" s="33" t="s">
        <v>3</v>
      </c>
      <c r="J3" s="33" t="s">
        <v>131</v>
      </c>
      <c r="K3" s="34" t="s">
        <v>132</v>
      </c>
      <c r="L3" s="189" t="s">
        <v>93</v>
      </c>
      <c r="M3" s="199" t="s">
        <v>0</v>
      </c>
      <c r="N3" s="181" t="s">
        <v>42</v>
      </c>
      <c r="O3" s="82" t="s">
        <v>10</v>
      </c>
      <c r="P3" s="82"/>
      <c r="Q3" s="92" t="s">
        <v>94</v>
      </c>
      <c r="R3" s="43"/>
      <c r="S3" s="43" t="s">
        <v>11</v>
      </c>
      <c r="T3" s="144"/>
      <c r="U3" s="62"/>
      <c r="V3" s="35" t="s">
        <v>43</v>
      </c>
      <c r="W3" s="28" t="s">
        <v>40</v>
      </c>
      <c r="X3" s="182"/>
      <c r="Y3" s="185" t="s">
        <v>12</v>
      </c>
      <c r="Z3" s="187" t="s">
        <v>5</v>
      </c>
      <c r="AA3" s="189" t="s">
        <v>13</v>
      </c>
      <c r="AB3" s="194" t="s">
        <v>96</v>
      </c>
      <c r="AC3" s="181" t="s">
        <v>14</v>
      </c>
      <c r="AD3" s="182"/>
      <c r="AE3" s="182"/>
    </row>
    <row r="4" spans="1:31" ht="18.75" customHeight="1" x14ac:dyDescent="0.15">
      <c r="A4" s="206"/>
      <c r="B4" s="66"/>
      <c r="C4" s="209"/>
      <c r="D4" s="38" t="s">
        <v>15</v>
      </c>
      <c r="E4" s="36" t="s">
        <v>106</v>
      </c>
      <c r="F4" s="36" t="s">
        <v>16</v>
      </c>
      <c r="G4" s="50" t="s">
        <v>16</v>
      </c>
      <c r="H4" s="39" t="s">
        <v>16</v>
      </c>
      <c r="I4" s="36" t="s">
        <v>16</v>
      </c>
      <c r="J4" s="36" t="s">
        <v>130</v>
      </c>
      <c r="K4" s="39" t="s">
        <v>16</v>
      </c>
      <c r="L4" s="203"/>
      <c r="M4" s="199"/>
      <c r="N4" s="183"/>
      <c r="O4" s="40" t="s">
        <v>102</v>
      </c>
      <c r="P4" s="40" t="s">
        <v>103</v>
      </c>
      <c r="Q4" s="41" t="s">
        <v>101</v>
      </c>
      <c r="R4" s="41" t="s">
        <v>103</v>
      </c>
      <c r="S4" s="41" t="s">
        <v>17</v>
      </c>
      <c r="T4" s="41" t="s">
        <v>103</v>
      </c>
      <c r="U4" s="36" t="s">
        <v>47</v>
      </c>
      <c r="V4" s="42"/>
      <c r="W4" s="37"/>
      <c r="X4" s="184"/>
      <c r="Y4" s="186"/>
      <c r="Z4" s="188"/>
      <c r="AA4" s="190"/>
      <c r="AB4" s="195"/>
      <c r="AC4" s="184"/>
      <c r="AD4" s="183"/>
      <c r="AE4" s="183"/>
    </row>
    <row r="5" spans="1:31" s="2" customFormat="1" ht="21.75" customHeight="1" x14ac:dyDescent="0.15">
      <c r="A5" s="95" t="s">
        <v>18</v>
      </c>
      <c r="B5" s="95" t="s">
        <v>76</v>
      </c>
      <c r="C5" s="96">
        <v>240</v>
      </c>
      <c r="D5" s="97">
        <v>78</v>
      </c>
      <c r="E5" s="80">
        <v>25</v>
      </c>
      <c r="F5" s="80">
        <v>27</v>
      </c>
      <c r="G5" s="93">
        <v>5</v>
      </c>
      <c r="H5" s="98">
        <v>6</v>
      </c>
      <c r="I5" s="99" t="s">
        <v>19</v>
      </c>
      <c r="J5" s="99">
        <v>2</v>
      </c>
      <c r="K5" s="98">
        <v>3</v>
      </c>
      <c r="L5" s="100">
        <f>C5*60%</f>
        <v>144</v>
      </c>
      <c r="M5" s="101">
        <f t="shared" ref="M5:M13" si="0">SUM(D5:K5)</f>
        <v>146</v>
      </c>
      <c r="N5" s="102">
        <f t="shared" ref="N5:N13" si="1">M5/C5*100</f>
        <v>60.833333333333329</v>
      </c>
      <c r="O5" s="97">
        <v>45</v>
      </c>
      <c r="P5" s="97"/>
      <c r="Q5" s="80">
        <v>15</v>
      </c>
      <c r="R5" s="97"/>
      <c r="S5" s="97">
        <v>34</v>
      </c>
      <c r="T5" s="97"/>
      <c r="U5" s="103" t="s">
        <v>19</v>
      </c>
      <c r="V5" s="101">
        <f t="shared" ref="V5:V13" si="2">SUM(O5:U5)</f>
        <v>94</v>
      </c>
      <c r="W5" s="104">
        <f t="shared" ref="W5:W17" si="3">V5/C5*100</f>
        <v>39.166666666666664</v>
      </c>
      <c r="X5" s="105">
        <f t="shared" ref="X5:X13" si="4">SUM(M5,V5)</f>
        <v>240</v>
      </c>
      <c r="Y5" s="106">
        <f t="shared" ref="Y5:Y13" si="5">V5*60%</f>
        <v>56.4</v>
      </c>
      <c r="Z5" s="107">
        <f t="shared" ref="Z5:Z13" si="6">V5*40%</f>
        <v>37.6</v>
      </c>
      <c r="AA5" s="80">
        <v>11</v>
      </c>
      <c r="AB5" s="80">
        <v>12</v>
      </c>
      <c r="AC5" s="93">
        <v>4</v>
      </c>
      <c r="AD5" s="145">
        <f>SUM(X5,AA5,AB5)</f>
        <v>263</v>
      </c>
      <c r="AE5" s="146">
        <f>SUM(X5,AA5,AB5,AC5)</f>
        <v>267</v>
      </c>
    </row>
    <row r="6" spans="1:31" s="2" customFormat="1" ht="21.75" customHeight="1" x14ac:dyDescent="0.15">
      <c r="A6" s="121" t="s">
        <v>20</v>
      </c>
      <c r="B6" s="121" t="s">
        <v>76</v>
      </c>
      <c r="C6" s="122">
        <v>80</v>
      </c>
      <c r="D6" s="123">
        <v>20</v>
      </c>
      <c r="E6" s="124">
        <v>9</v>
      </c>
      <c r="F6" s="124">
        <v>10</v>
      </c>
      <c r="G6" s="125">
        <v>2</v>
      </c>
      <c r="H6" s="126">
        <v>3</v>
      </c>
      <c r="I6" s="124" t="s">
        <v>75</v>
      </c>
      <c r="J6" s="124">
        <v>2</v>
      </c>
      <c r="K6" s="126">
        <v>3</v>
      </c>
      <c r="L6" s="127">
        <f>C6*60%</f>
        <v>48</v>
      </c>
      <c r="M6" s="128">
        <f t="shared" si="0"/>
        <v>49</v>
      </c>
      <c r="N6" s="129">
        <f t="shared" si="1"/>
        <v>61.250000000000007</v>
      </c>
      <c r="O6" s="123">
        <v>17</v>
      </c>
      <c r="P6" s="123"/>
      <c r="Q6" s="124">
        <v>4</v>
      </c>
      <c r="R6" s="123"/>
      <c r="S6" s="123">
        <v>10</v>
      </c>
      <c r="T6" s="123"/>
      <c r="U6" s="130" t="s">
        <v>19</v>
      </c>
      <c r="V6" s="128">
        <f t="shared" si="2"/>
        <v>31</v>
      </c>
      <c r="W6" s="131">
        <f t="shared" si="3"/>
        <v>38.75</v>
      </c>
      <c r="X6" s="132">
        <f t="shared" si="4"/>
        <v>80</v>
      </c>
      <c r="Y6" s="133">
        <f t="shared" si="5"/>
        <v>18.599999999999998</v>
      </c>
      <c r="Z6" s="134">
        <f t="shared" si="6"/>
        <v>12.4</v>
      </c>
      <c r="AA6" s="124">
        <v>3</v>
      </c>
      <c r="AB6" s="124">
        <v>4</v>
      </c>
      <c r="AC6" s="125">
        <v>3</v>
      </c>
      <c r="AD6" s="135">
        <f t="shared" ref="AD6:AD34" si="7">SUM(X6,AA6,AB6)</f>
        <v>87</v>
      </c>
      <c r="AE6" s="133">
        <f t="shared" ref="AE6:AE34" si="8">SUM(X6,AA6,AB6,AC6)</f>
        <v>90</v>
      </c>
    </row>
    <row r="7" spans="1:31" s="2" customFormat="1" ht="21.75" customHeight="1" x14ac:dyDescent="0.15">
      <c r="A7" s="121" t="s">
        <v>21</v>
      </c>
      <c r="B7" s="121" t="s">
        <v>76</v>
      </c>
      <c r="C7" s="122">
        <v>80</v>
      </c>
      <c r="D7" s="123">
        <v>20</v>
      </c>
      <c r="E7" s="124">
        <v>9</v>
      </c>
      <c r="F7" s="124">
        <v>10</v>
      </c>
      <c r="G7" s="125">
        <v>2</v>
      </c>
      <c r="H7" s="126">
        <v>3</v>
      </c>
      <c r="I7" s="124" t="s">
        <v>75</v>
      </c>
      <c r="J7" s="124">
        <v>2</v>
      </c>
      <c r="K7" s="126">
        <v>3</v>
      </c>
      <c r="L7" s="127">
        <f t="shared" ref="L7:L12" si="9">C7*60%</f>
        <v>48</v>
      </c>
      <c r="M7" s="128">
        <f t="shared" si="0"/>
        <v>49</v>
      </c>
      <c r="N7" s="129">
        <f t="shared" si="1"/>
        <v>61.250000000000007</v>
      </c>
      <c r="O7" s="123">
        <v>17</v>
      </c>
      <c r="P7" s="123"/>
      <c r="Q7" s="124">
        <v>4</v>
      </c>
      <c r="R7" s="123"/>
      <c r="S7" s="123">
        <v>10</v>
      </c>
      <c r="T7" s="123"/>
      <c r="U7" s="130" t="s">
        <v>19</v>
      </c>
      <c r="V7" s="128">
        <f t="shared" si="2"/>
        <v>31</v>
      </c>
      <c r="W7" s="131">
        <f t="shared" si="3"/>
        <v>38.75</v>
      </c>
      <c r="X7" s="132">
        <f t="shared" si="4"/>
        <v>80</v>
      </c>
      <c r="Y7" s="133">
        <f t="shared" si="5"/>
        <v>18.599999999999998</v>
      </c>
      <c r="Z7" s="134">
        <f t="shared" si="6"/>
        <v>12.4</v>
      </c>
      <c r="AA7" s="124">
        <v>4</v>
      </c>
      <c r="AB7" s="124">
        <v>4</v>
      </c>
      <c r="AC7" s="125">
        <v>3</v>
      </c>
      <c r="AD7" s="135">
        <f t="shared" si="7"/>
        <v>88</v>
      </c>
      <c r="AE7" s="133">
        <f t="shared" si="8"/>
        <v>91</v>
      </c>
    </row>
    <row r="8" spans="1:31" s="2" customFormat="1" ht="21.75" customHeight="1" x14ac:dyDescent="0.15">
      <c r="A8" s="121" t="s">
        <v>22</v>
      </c>
      <c r="B8" s="121" t="s">
        <v>76</v>
      </c>
      <c r="C8" s="122">
        <v>80</v>
      </c>
      <c r="D8" s="123">
        <v>20</v>
      </c>
      <c r="E8" s="124">
        <v>9</v>
      </c>
      <c r="F8" s="124">
        <v>10</v>
      </c>
      <c r="G8" s="125">
        <v>2</v>
      </c>
      <c r="H8" s="126">
        <v>3</v>
      </c>
      <c r="I8" s="124" t="s">
        <v>75</v>
      </c>
      <c r="J8" s="124">
        <v>2</v>
      </c>
      <c r="K8" s="126">
        <v>3</v>
      </c>
      <c r="L8" s="127">
        <f t="shared" si="9"/>
        <v>48</v>
      </c>
      <c r="M8" s="128">
        <f t="shared" si="0"/>
        <v>49</v>
      </c>
      <c r="N8" s="129">
        <f t="shared" si="1"/>
        <v>61.250000000000007</v>
      </c>
      <c r="O8" s="123">
        <v>17</v>
      </c>
      <c r="P8" s="123"/>
      <c r="Q8" s="124">
        <v>4</v>
      </c>
      <c r="R8" s="123"/>
      <c r="S8" s="123">
        <v>9</v>
      </c>
      <c r="T8" s="123"/>
      <c r="U8" s="123">
        <v>1</v>
      </c>
      <c r="V8" s="128">
        <f t="shared" si="2"/>
        <v>31</v>
      </c>
      <c r="W8" s="131">
        <f t="shared" si="3"/>
        <v>38.75</v>
      </c>
      <c r="X8" s="132">
        <f t="shared" si="4"/>
        <v>80</v>
      </c>
      <c r="Y8" s="133">
        <f t="shared" si="5"/>
        <v>18.599999999999998</v>
      </c>
      <c r="Z8" s="134">
        <f t="shared" si="6"/>
        <v>12.4</v>
      </c>
      <c r="AA8" s="124">
        <v>3</v>
      </c>
      <c r="AB8" s="124">
        <v>4</v>
      </c>
      <c r="AC8" s="125">
        <v>3</v>
      </c>
      <c r="AD8" s="135">
        <f t="shared" si="7"/>
        <v>87</v>
      </c>
      <c r="AE8" s="133">
        <f t="shared" si="8"/>
        <v>90</v>
      </c>
    </row>
    <row r="9" spans="1:31" s="2" customFormat="1" ht="21.75" customHeight="1" x14ac:dyDescent="0.15">
      <c r="A9" s="121" t="s">
        <v>65</v>
      </c>
      <c r="B9" s="121" t="s">
        <v>76</v>
      </c>
      <c r="C9" s="122">
        <v>200</v>
      </c>
      <c r="D9" s="123">
        <v>78</v>
      </c>
      <c r="E9" s="124">
        <v>18</v>
      </c>
      <c r="F9" s="124">
        <v>14</v>
      </c>
      <c r="G9" s="125">
        <v>4</v>
      </c>
      <c r="H9" s="126">
        <v>5</v>
      </c>
      <c r="I9" s="124" t="s">
        <v>19</v>
      </c>
      <c r="J9" s="124">
        <v>2</v>
      </c>
      <c r="K9" s="126">
        <v>3</v>
      </c>
      <c r="L9" s="127">
        <f t="shared" si="9"/>
        <v>120</v>
      </c>
      <c r="M9" s="128">
        <f t="shared" si="0"/>
        <v>124</v>
      </c>
      <c r="N9" s="129">
        <f t="shared" si="1"/>
        <v>62</v>
      </c>
      <c r="O9" s="123">
        <v>45</v>
      </c>
      <c r="P9" s="123"/>
      <c r="Q9" s="124">
        <v>7</v>
      </c>
      <c r="R9" s="123"/>
      <c r="S9" s="123">
        <v>24</v>
      </c>
      <c r="T9" s="123"/>
      <c r="U9" s="123" t="s">
        <v>19</v>
      </c>
      <c r="V9" s="128">
        <f t="shared" si="2"/>
        <v>76</v>
      </c>
      <c r="W9" s="131">
        <f t="shared" si="3"/>
        <v>38</v>
      </c>
      <c r="X9" s="132">
        <f t="shared" si="4"/>
        <v>200</v>
      </c>
      <c r="Y9" s="133">
        <f t="shared" si="5"/>
        <v>45.6</v>
      </c>
      <c r="Z9" s="134">
        <f t="shared" si="6"/>
        <v>30.400000000000002</v>
      </c>
      <c r="AA9" s="124">
        <v>11</v>
      </c>
      <c r="AB9" s="124">
        <v>14</v>
      </c>
      <c r="AC9" s="125">
        <v>3</v>
      </c>
      <c r="AD9" s="135">
        <f t="shared" si="7"/>
        <v>225</v>
      </c>
      <c r="AE9" s="133">
        <f t="shared" si="8"/>
        <v>228</v>
      </c>
    </row>
    <row r="10" spans="1:31" s="2" customFormat="1" ht="22.5" customHeight="1" x14ac:dyDescent="0.15">
      <c r="A10" s="121" t="s">
        <v>99</v>
      </c>
      <c r="B10" s="121" t="s">
        <v>76</v>
      </c>
      <c r="C10" s="122">
        <v>20</v>
      </c>
      <c r="D10" s="123">
        <v>5</v>
      </c>
      <c r="E10" s="124" t="s">
        <v>75</v>
      </c>
      <c r="F10" s="124" t="s">
        <v>92</v>
      </c>
      <c r="G10" s="125" t="s">
        <v>75</v>
      </c>
      <c r="H10" s="126" t="s">
        <v>75</v>
      </c>
      <c r="I10" s="124" t="s">
        <v>19</v>
      </c>
      <c r="J10" s="124" t="s">
        <v>75</v>
      </c>
      <c r="K10" s="126" t="s">
        <v>19</v>
      </c>
      <c r="L10" s="127">
        <f t="shared" si="9"/>
        <v>12</v>
      </c>
      <c r="M10" s="128">
        <f t="shared" si="0"/>
        <v>5</v>
      </c>
      <c r="N10" s="129">
        <f t="shared" si="1"/>
        <v>25</v>
      </c>
      <c r="O10" s="123">
        <v>8</v>
      </c>
      <c r="P10" s="123"/>
      <c r="Q10" s="124">
        <v>3</v>
      </c>
      <c r="R10" s="123"/>
      <c r="S10" s="123">
        <v>4</v>
      </c>
      <c r="T10" s="123"/>
      <c r="U10" s="123" t="s">
        <v>19</v>
      </c>
      <c r="V10" s="128">
        <f t="shared" si="2"/>
        <v>15</v>
      </c>
      <c r="W10" s="131">
        <f t="shared" si="3"/>
        <v>75</v>
      </c>
      <c r="X10" s="132">
        <f t="shared" si="4"/>
        <v>20</v>
      </c>
      <c r="Y10" s="133">
        <f t="shared" si="5"/>
        <v>9</v>
      </c>
      <c r="Z10" s="134">
        <f t="shared" si="6"/>
        <v>6</v>
      </c>
      <c r="AA10" s="124"/>
      <c r="AB10" s="124"/>
      <c r="AC10" s="125" t="s">
        <v>6</v>
      </c>
      <c r="AD10" s="135">
        <f t="shared" si="7"/>
        <v>20</v>
      </c>
      <c r="AE10" s="133">
        <f t="shared" si="8"/>
        <v>20</v>
      </c>
    </row>
    <row r="11" spans="1:31" s="2" customFormat="1" ht="21.75" customHeight="1" x14ac:dyDescent="0.15">
      <c r="A11" s="121" t="s">
        <v>62</v>
      </c>
      <c r="B11" s="121" t="s">
        <v>76</v>
      </c>
      <c r="C11" s="122">
        <v>160</v>
      </c>
      <c r="D11" s="123">
        <v>50</v>
      </c>
      <c r="E11" s="124">
        <v>18</v>
      </c>
      <c r="F11" s="124">
        <v>20</v>
      </c>
      <c r="G11" s="125">
        <v>3</v>
      </c>
      <c r="H11" s="126">
        <v>3</v>
      </c>
      <c r="I11" s="124">
        <v>0</v>
      </c>
      <c r="J11" s="124">
        <v>2</v>
      </c>
      <c r="K11" s="126">
        <v>3</v>
      </c>
      <c r="L11" s="127">
        <f t="shared" si="9"/>
        <v>96</v>
      </c>
      <c r="M11" s="128">
        <f t="shared" si="0"/>
        <v>99</v>
      </c>
      <c r="N11" s="129">
        <f t="shared" si="1"/>
        <v>61.875</v>
      </c>
      <c r="O11" s="123">
        <v>30</v>
      </c>
      <c r="P11" s="123"/>
      <c r="Q11" s="124">
        <v>9</v>
      </c>
      <c r="R11" s="123"/>
      <c r="S11" s="123">
        <v>22</v>
      </c>
      <c r="T11" s="123"/>
      <c r="U11" s="123" t="s">
        <v>19</v>
      </c>
      <c r="V11" s="128">
        <f t="shared" si="2"/>
        <v>61</v>
      </c>
      <c r="W11" s="131">
        <f t="shared" si="3"/>
        <v>38.125</v>
      </c>
      <c r="X11" s="132">
        <f t="shared" si="4"/>
        <v>160</v>
      </c>
      <c r="Y11" s="133">
        <f t="shared" si="5"/>
        <v>36.6</v>
      </c>
      <c r="Z11" s="134">
        <f t="shared" si="6"/>
        <v>24.400000000000002</v>
      </c>
      <c r="AA11" s="124">
        <v>11</v>
      </c>
      <c r="AB11" s="124">
        <v>10</v>
      </c>
      <c r="AC11" s="125">
        <v>3</v>
      </c>
      <c r="AD11" s="135">
        <f t="shared" si="7"/>
        <v>181</v>
      </c>
      <c r="AE11" s="133">
        <f t="shared" si="8"/>
        <v>184</v>
      </c>
    </row>
    <row r="12" spans="1:31" s="2" customFormat="1" ht="21.75" customHeight="1" x14ac:dyDescent="0.15">
      <c r="A12" s="121" t="s">
        <v>24</v>
      </c>
      <c r="B12" s="121" t="s">
        <v>76</v>
      </c>
      <c r="C12" s="122">
        <v>150</v>
      </c>
      <c r="D12" s="123">
        <v>40</v>
      </c>
      <c r="E12" s="124">
        <v>18</v>
      </c>
      <c r="F12" s="124">
        <v>20</v>
      </c>
      <c r="G12" s="125">
        <v>3</v>
      </c>
      <c r="H12" s="126">
        <v>5</v>
      </c>
      <c r="I12" s="124">
        <v>0</v>
      </c>
      <c r="J12" s="124">
        <v>2</v>
      </c>
      <c r="K12" s="126">
        <v>3</v>
      </c>
      <c r="L12" s="127">
        <f t="shared" si="9"/>
        <v>90</v>
      </c>
      <c r="M12" s="128">
        <f>SUM(D12:K12)</f>
        <v>91</v>
      </c>
      <c r="N12" s="129">
        <f t="shared" si="1"/>
        <v>60.666666666666671</v>
      </c>
      <c r="O12" s="123">
        <v>25</v>
      </c>
      <c r="P12" s="123"/>
      <c r="Q12" s="124">
        <v>7</v>
      </c>
      <c r="R12" s="123"/>
      <c r="S12" s="123">
        <v>27</v>
      </c>
      <c r="T12" s="123"/>
      <c r="U12" s="123" t="s">
        <v>19</v>
      </c>
      <c r="V12" s="128">
        <f t="shared" si="2"/>
        <v>59</v>
      </c>
      <c r="W12" s="131">
        <f t="shared" si="3"/>
        <v>39.333333333333329</v>
      </c>
      <c r="X12" s="132">
        <f t="shared" si="4"/>
        <v>150</v>
      </c>
      <c r="Y12" s="133">
        <f>V12*60%</f>
        <v>35.4</v>
      </c>
      <c r="Z12" s="134">
        <f>V12*40%</f>
        <v>23.6</v>
      </c>
      <c r="AA12" s="124">
        <v>11</v>
      </c>
      <c r="AB12" s="124">
        <v>12</v>
      </c>
      <c r="AC12" s="125">
        <v>2</v>
      </c>
      <c r="AD12" s="135">
        <f t="shared" si="7"/>
        <v>173</v>
      </c>
      <c r="AE12" s="133">
        <f t="shared" si="8"/>
        <v>175</v>
      </c>
    </row>
    <row r="13" spans="1:31" s="2" customFormat="1" ht="21.75" customHeight="1" x14ac:dyDescent="0.15">
      <c r="A13" s="109" t="s">
        <v>23</v>
      </c>
      <c r="B13" s="110" t="s">
        <v>76</v>
      </c>
      <c r="C13" s="111">
        <v>120</v>
      </c>
      <c r="D13" s="112">
        <v>34</v>
      </c>
      <c r="E13" s="81">
        <v>10</v>
      </c>
      <c r="F13" s="81">
        <v>17</v>
      </c>
      <c r="G13" s="94">
        <v>3</v>
      </c>
      <c r="H13" s="113">
        <v>5</v>
      </c>
      <c r="I13" s="81" t="s">
        <v>19</v>
      </c>
      <c r="J13" s="81">
        <v>2</v>
      </c>
      <c r="K13" s="113">
        <v>3</v>
      </c>
      <c r="L13" s="114">
        <f>C13*60%</f>
        <v>72</v>
      </c>
      <c r="M13" s="115">
        <f t="shared" si="0"/>
        <v>74</v>
      </c>
      <c r="N13" s="116">
        <f t="shared" si="1"/>
        <v>61.666666666666671</v>
      </c>
      <c r="O13" s="112">
        <v>25</v>
      </c>
      <c r="P13" s="112"/>
      <c r="Q13" s="81">
        <v>5</v>
      </c>
      <c r="R13" s="112"/>
      <c r="S13" s="112">
        <v>16</v>
      </c>
      <c r="T13" s="112"/>
      <c r="U13" s="112" t="s">
        <v>19</v>
      </c>
      <c r="V13" s="115">
        <f t="shared" si="2"/>
        <v>46</v>
      </c>
      <c r="W13" s="117">
        <f t="shared" si="3"/>
        <v>38.333333333333336</v>
      </c>
      <c r="X13" s="118">
        <f t="shared" si="4"/>
        <v>120</v>
      </c>
      <c r="Y13" s="119">
        <f t="shared" si="5"/>
        <v>27.599999999999998</v>
      </c>
      <c r="Z13" s="120">
        <f t="shared" si="6"/>
        <v>18.400000000000002</v>
      </c>
      <c r="AA13" s="81">
        <v>11</v>
      </c>
      <c r="AB13" s="81">
        <v>12</v>
      </c>
      <c r="AC13" s="94">
        <v>2</v>
      </c>
      <c r="AD13" s="147">
        <f t="shared" si="7"/>
        <v>143</v>
      </c>
      <c r="AE13" s="148">
        <f t="shared" si="8"/>
        <v>145</v>
      </c>
    </row>
    <row r="14" spans="1:31" s="8" customFormat="1" ht="21.75" customHeight="1" x14ac:dyDescent="0.15">
      <c r="A14" s="9" t="s">
        <v>25</v>
      </c>
      <c r="B14" s="9"/>
      <c r="C14" s="14">
        <f>SUM(C5:C13)</f>
        <v>1130</v>
      </c>
      <c r="D14" s="14">
        <f t="shared" ref="D14:K14" si="10">SUM(D5:D13)</f>
        <v>345</v>
      </c>
      <c r="E14" s="14">
        <f>SUM(E5:E13)</f>
        <v>116</v>
      </c>
      <c r="F14" s="9">
        <f>SUM(F5:F13)</f>
        <v>128</v>
      </c>
      <c r="G14" s="14">
        <f t="shared" si="10"/>
        <v>24</v>
      </c>
      <c r="H14" s="10">
        <f t="shared" si="10"/>
        <v>33</v>
      </c>
      <c r="I14" s="9">
        <f t="shared" si="10"/>
        <v>0</v>
      </c>
      <c r="J14" s="14">
        <f t="shared" si="10"/>
        <v>16</v>
      </c>
      <c r="K14" s="14">
        <f t="shared" si="10"/>
        <v>24</v>
      </c>
      <c r="L14" s="79">
        <f>C14*60%</f>
        <v>678</v>
      </c>
      <c r="M14" s="9">
        <f>SUM(M5:M13)</f>
        <v>686</v>
      </c>
      <c r="N14" s="13">
        <f>M14/X14*100</f>
        <v>60.707964601769916</v>
      </c>
      <c r="O14" s="11">
        <f>SUM(O5:O13)</f>
        <v>229</v>
      </c>
      <c r="P14" s="11"/>
      <c r="Q14" s="11">
        <f>SUM(Q5:Q13)</f>
        <v>58</v>
      </c>
      <c r="R14" s="11"/>
      <c r="S14" s="11">
        <f>SUM(S5:S13)</f>
        <v>156</v>
      </c>
      <c r="T14" s="11"/>
      <c r="U14" s="11">
        <f>SUM(U5:U13)</f>
        <v>1</v>
      </c>
      <c r="V14" s="63">
        <f>SUM(V5:V13)</f>
        <v>444</v>
      </c>
      <c r="W14" s="13">
        <f t="shared" si="3"/>
        <v>39.292035398230091</v>
      </c>
      <c r="X14" s="15">
        <f t="shared" ref="X14:AC14" si="11">SUM(X5:X13)</f>
        <v>1130</v>
      </c>
      <c r="Y14" s="12">
        <f t="shared" si="11"/>
        <v>266.39999999999998</v>
      </c>
      <c r="Z14" s="12">
        <f t="shared" si="11"/>
        <v>177.6</v>
      </c>
      <c r="AA14" s="11">
        <f t="shared" si="11"/>
        <v>65</v>
      </c>
      <c r="AB14" s="9">
        <f t="shared" si="11"/>
        <v>72</v>
      </c>
      <c r="AC14" s="14">
        <f t="shared" si="11"/>
        <v>23</v>
      </c>
      <c r="AD14" s="150">
        <f t="shared" si="7"/>
        <v>1267</v>
      </c>
      <c r="AE14" s="150">
        <f t="shared" si="8"/>
        <v>1290</v>
      </c>
    </row>
    <row r="15" spans="1:31" s="8" customFormat="1" ht="21.75" customHeight="1" x14ac:dyDescent="0.15">
      <c r="A15" s="95" t="s">
        <v>66</v>
      </c>
      <c r="B15" s="95" t="s">
        <v>73</v>
      </c>
      <c r="C15" s="96">
        <v>40</v>
      </c>
      <c r="D15" s="95">
        <v>10</v>
      </c>
      <c r="E15" s="95">
        <v>3</v>
      </c>
      <c r="F15" s="95">
        <v>2</v>
      </c>
      <c r="G15" s="95" t="s">
        <v>6</v>
      </c>
      <c r="H15" s="96" t="s">
        <v>6</v>
      </c>
      <c r="I15" s="95" t="s">
        <v>6</v>
      </c>
      <c r="J15" s="95" t="s">
        <v>6</v>
      </c>
      <c r="K15" s="154" t="s">
        <v>6</v>
      </c>
      <c r="L15" s="100">
        <f>C15*60%</f>
        <v>24</v>
      </c>
      <c r="M15" s="101">
        <f>SUM(D15:K15)</f>
        <v>15</v>
      </c>
      <c r="N15" s="102">
        <f>M15/C15*100</f>
        <v>37.5</v>
      </c>
      <c r="O15" s="100">
        <v>13</v>
      </c>
      <c r="P15" s="100"/>
      <c r="Q15" s="95">
        <v>3</v>
      </c>
      <c r="R15" s="95"/>
      <c r="S15" s="95">
        <v>9</v>
      </c>
      <c r="T15" s="95"/>
      <c r="U15" s="95" t="s">
        <v>19</v>
      </c>
      <c r="V15" s="136">
        <f>SUM(O15:U15)</f>
        <v>25</v>
      </c>
      <c r="W15" s="104">
        <f t="shared" si="3"/>
        <v>62.5</v>
      </c>
      <c r="X15" s="105">
        <f>SUM(M15,V15)</f>
        <v>40</v>
      </c>
      <c r="Y15" s="106">
        <f>V15*60%</f>
        <v>15</v>
      </c>
      <c r="Z15" s="106">
        <f>V15*40%</f>
        <v>10</v>
      </c>
      <c r="AA15" s="95">
        <v>4</v>
      </c>
      <c r="AB15" s="95">
        <v>4</v>
      </c>
      <c r="AC15" s="95" t="s">
        <v>6</v>
      </c>
      <c r="AD15" s="145">
        <f t="shared" si="7"/>
        <v>48</v>
      </c>
      <c r="AE15" s="146">
        <f t="shared" si="8"/>
        <v>48</v>
      </c>
    </row>
    <row r="16" spans="1:31" s="8" customFormat="1" ht="21.75" customHeight="1" x14ac:dyDescent="0.15">
      <c r="A16" s="121" t="s">
        <v>67</v>
      </c>
      <c r="B16" s="121" t="s">
        <v>76</v>
      </c>
      <c r="C16" s="122">
        <v>40</v>
      </c>
      <c r="D16" s="121">
        <v>10</v>
      </c>
      <c r="E16" s="121">
        <v>3</v>
      </c>
      <c r="F16" s="121">
        <v>2</v>
      </c>
      <c r="G16" s="121" t="s">
        <v>75</v>
      </c>
      <c r="H16" s="122" t="s">
        <v>75</v>
      </c>
      <c r="I16" s="121" t="s">
        <v>75</v>
      </c>
      <c r="J16" s="121" t="s">
        <v>75</v>
      </c>
      <c r="K16" s="155" t="s">
        <v>75</v>
      </c>
      <c r="L16" s="127">
        <f>C16*60%</f>
        <v>24</v>
      </c>
      <c r="M16" s="128">
        <f>SUM(D16:K16)</f>
        <v>15</v>
      </c>
      <c r="N16" s="129">
        <f>M16/C16*100</f>
        <v>37.5</v>
      </c>
      <c r="O16" s="127">
        <v>13</v>
      </c>
      <c r="P16" s="127"/>
      <c r="Q16" s="121">
        <v>3</v>
      </c>
      <c r="R16" s="121"/>
      <c r="S16" s="121">
        <v>9</v>
      </c>
      <c r="T16" s="121"/>
      <c r="U16" s="121" t="s">
        <v>19</v>
      </c>
      <c r="V16" s="138">
        <f>SUM(O16:U16)</f>
        <v>25</v>
      </c>
      <c r="W16" s="131">
        <f t="shared" si="3"/>
        <v>62.5</v>
      </c>
      <c r="X16" s="132">
        <f>SUM(M16,V16)</f>
        <v>40</v>
      </c>
      <c r="Y16" s="133">
        <f>V16*60%</f>
        <v>15</v>
      </c>
      <c r="Z16" s="133">
        <f>V16*40%</f>
        <v>10</v>
      </c>
      <c r="AA16" s="121">
        <v>4</v>
      </c>
      <c r="AB16" s="121">
        <v>4</v>
      </c>
      <c r="AC16" s="121" t="s">
        <v>6</v>
      </c>
      <c r="AD16" s="135">
        <f t="shared" si="7"/>
        <v>48</v>
      </c>
      <c r="AE16" s="133">
        <f t="shared" si="8"/>
        <v>48</v>
      </c>
    </row>
    <row r="17" spans="1:31" s="8" customFormat="1" ht="21.75" customHeight="1" x14ac:dyDescent="0.15">
      <c r="A17" s="109" t="s">
        <v>125</v>
      </c>
      <c r="B17" s="109" t="s">
        <v>126</v>
      </c>
      <c r="C17" s="139">
        <v>40</v>
      </c>
      <c r="D17" s="109">
        <v>10</v>
      </c>
      <c r="E17" s="109">
        <v>3</v>
      </c>
      <c r="F17" s="109">
        <v>2</v>
      </c>
      <c r="G17" s="121" t="s">
        <v>75</v>
      </c>
      <c r="H17" s="122" t="s">
        <v>75</v>
      </c>
      <c r="I17" s="121" t="s">
        <v>75</v>
      </c>
      <c r="J17" s="121" t="s">
        <v>75</v>
      </c>
      <c r="K17" s="155" t="s">
        <v>75</v>
      </c>
      <c r="L17" s="114">
        <f>C17*60%</f>
        <v>24</v>
      </c>
      <c r="M17" s="115">
        <f>SUM(D17:K17)</f>
        <v>15</v>
      </c>
      <c r="N17" s="116">
        <f>M17/C17*100</f>
        <v>37.5</v>
      </c>
      <c r="O17" s="114">
        <v>13</v>
      </c>
      <c r="P17" s="114"/>
      <c r="Q17" s="109">
        <v>3</v>
      </c>
      <c r="R17" s="109"/>
      <c r="S17" s="109">
        <v>9</v>
      </c>
      <c r="T17" s="109"/>
      <c r="U17" s="109"/>
      <c r="V17" s="137">
        <f>SUM(O17:U17)</f>
        <v>25</v>
      </c>
      <c r="W17" s="117">
        <f t="shared" si="3"/>
        <v>62.5</v>
      </c>
      <c r="X17" s="118">
        <f>SUM(M17,V17)</f>
        <v>40</v>
      </c>
      <c r="Y17" s="119">
        <f>V17*60%</f>
        <v>15</v>
      </c>
      <c r="Z17" s="119">
        <f>V17*40%</f>
        <v>10</v>
      </c>
      <c r="AA17" s="109">
        <v>4</v>
      </c>
      <c r="AB17" s="109">
        <v>4</v>
      </c>
      <c r="AC17" s="109"/>
      <c r="AD17" s="147">
        <f t="shared" si="7"/>
        <v>48</v>
      </c>
      <c r="AE17" s="148">
        <f t="shared" si="8"/>
        <v>48</v>
      </c>
    </row>
    <row r="18" spans="1:31" s="8" customFormat="1" ht="21.75" customHeight="1" x14ac:dyDescent="0.15">
      <c r="A18" s="9" t="s">
        <v>41</v>
      </c>
      <c r="B18" s="9"/>
      <c r="C18" s="10">
        <f t="shared" ref="C18:K18" si="12">SUM(C15:C17)</f>
        <v>120</v>
      </c>
      <c r="D18" s="9">
        <f t="shared" si="12"/>
        <v>30</v>
      </c>
      <c r="E18" s="9">
        <f t="shared" si="12"/>
        <v>9</v>
      </c>
      <c r="F18" s="9">
        <f t="shared" si="12"/>
        <v>6</v>
      </c>
      <c r="G18" s="9">
        <f t="shared" si="12"/>
        <v>0</v>
      </c>
      <c r="H18" s="11">
        <f t="shared" si="12"/>
        <v>0</v>
      </c>
      <c r="I18" s="9">
        <f t="shared" si="12"/>
        <v>0</v>
      </c>
      <c r="J18" s="9">
        <f t="shared" si="12"/>
        <v>0</v>
      </c>
      <c r="K18" s="14">
        <f t="shared" si="12"/>
        <v>0</v>
      </c>
      <c r="L18" s="91">
        <f t="shared" ref="L18:L25" si="13">C18*60%</f>
        <v>72</v>
      </c>
      <c r="M18" s="9">
        <f>SUM(M15:M17)</f>
        <v>45</v>
      </c>
      <c r="N18" s="86">
        <f>M18/X18*100</f>
        <v>37.5</v>
      </c>
      <c r="O18" s="11">
        <f>SUM(O15:O17)</f>
        <v>39</v>
      </c>
      <c r="P18" s="11"/>
      <c r="Q18" s="11">
        <f>SUM(Q15:Q17)</f>
        <v>9</v>
      </c>
      <c r="R18" s="11"/>
      <c r="S18" s="11">
        <f>SUM(S15:S17)</f>
        <v>27</v>
      </c>
      <c r="T18" s="11"/>
      <c r="U18" s="11">
        <f>SUM(U15:U17)</f>
        <v>0</v>
      </c>
      <c r="V18" s="63">
        <f>SUM(V15:V17)</f>
        <v>75</v>
      </c>
      <c r="W18" s="87">
        <f>V18/X18*100</f>
        <v>62.5</v>
      </c>
      <c r="X18" s="15">
        <f>SUM(X15:X17)</f>
        <v>120</v>
      </c>
      <c r="Y18" s="9">
        <f>SUM(Y15)</f>
        <v>15</v>
      </c>
      <c r="Z18" s="9">
        <f>SUM(Z15)</f>
        <v>10</v>
      </c>
      <c r="AA18" s="9">
        <f>SUM(AA15:AA17)</f>
        <v>12</v>
      </c>
      <c r="AB18" s="9">
        <f>SUM(AB15:AB17)</f>
        <v>12</v>
      </c>
      <c r="AC18" s="9">
        <f>SUM(AC15:AC17)</f>
        <v>0</v>
      </c>
      <c r="AD18" s="150">
        <f t="shared" si="7"/>
        <v>144</v>
      </c>
      <c r="AE18" s="150">
        <f t="shared" si="8"/>
        <v>144</v>
      </c>
    </row>
    <row r="19" spans="1:31" s="2" customFormat="1" ht="21.75" customHeight="1" x14ac:dyDescent="0.15">
      <c r="A19" s="95" t="s">
        <v>26</v>
      </c>
      <c r="B19" s="95" t="s">
        <v>74</v>
      </c>
      <c r="C19" s="96">
        <v>80</v>
      </c>
      <c r="D19" s="97">
        <v>30</v>
      </c>
      <c r="E19" s="80">
        <v>18</v>
      </c>
      <c r="F19" s="80">
        <v>7</v>
      </c>
      <c r="G19" s="93">
        <v>2</v>
      </c>
      <c r="H19" s="98">
        <v>2</v>
      </c>
      <c r="I19" s="80" t="s">
        <v>6</v>
      </c>
      <c r="J19" s="80" t="s">
        <v>6</v>
      </c>
      <c r="K19" s="98">
        <v>3</v>
      </c>
      <c r="L19" s="100">
        <f t="shared" si="13"/>
        <v>48</v>
      </c>
      <c r="M19" s="101">
        <f t="shared" ref="M19:M32" si="14">SUM(D19:K19)</f>
        <v>62</v>
      </c>
      <c r="N19" s="102">
        <f t="shared" ref="N19:N25" si="15">M19/C19*100</f>
        <v>77.5</v>
      </c>
      <c r="O19" s="97">
        <v>9</v>
      </c>
      <c r="P19" s="97"/>
      <c r="Q19" s="80">
        <v>5</v>
      </c>
      <c r="R19" s="97"/>
      <c r="S19" s="97">
        <v>4</v>
      </c>
      <c r="T19" s="97"/>
      <c r="U19" s="97" t="s">
        <v>19</v>
      </c>
      <c r="V19" s="101">
        <f t="shared" ref="V19:V25" si="16">SUM(O19:U19)</f>
        <v>18</v>
      </c>
      <c r="W19" s="104">
        <f t="shared" ref="W19:W34" si="17">V19/C19*100</f>
        <v>22.5</v>
      </c>
      <c r="X19" s="105">
        <f t="shared" ref="X19:X25" si="18">SUM(M19,V19)</f>
        <v>80</v>
      </c>
      <c r="Y19" s="106">
        <f t="shared" ref="Y19:Y33" si="19">V19*60%</f>
        <v>10.799999999999999</v>
      </c>
      <c r="Z19" s="107">
        <f t="shared" ref="Z19:Z33" si="20">V19*40%</f>
        <v>7.2</v>
      </c>
      <c r="AA19" s="80">
        <v>3</v>
      </c>
      <c r="AB19" s="80">
        <v>6</v>
      </c>
      <c r="AC19" s="93">
        <v>2</v>
      </c>
      <c r="AD19" s="145">
        <f t="shared" si="7"/>
        <v>89</v>
      </c>
      <c r="AE19" s="146">
        <f t="shared" si="8"/>
        <v>91</v>
      </c>
    </row>
    <row r="20" spans="1:31" s="2" customFormat="1" ht="21.75" customHeight="1" x14ac:dyDescent="0.15">
      <c r="A20" s="121" t="s">
        <v>27</v>
      </c>
      <c r="B20" s="121" t="s">
        <v>74</v>
      </c>
      <c r="C20" s="122">
        <v>40</v>
      </c>
      <c r="D20" s="123">
        <v>15</v>
      </c>
      <c r="E20" s="124">
        <v>6</v>
      </c>
      <c r="F20" s="124">
        <v>7</v>
      </c>
      <c r="G20" s="125">
        <v>1</v>
      </c>
      <c r="H20" s="126">
        <v>2</v>
      </c>
      <c r="I20" s="124" t="s">
        <v>19</v>
      </c>
      <c r="J20" s="124" t="s">
        <v>19</v>
      </c>
      <c r="K20" s="126" t="s">
        <v>19</v>
      </c>
      <c r="L20" s="127">
        <f t="shared" si="13"/>
        <v>24</v>
      </c>
      <c r="M20" s="128">
        <f t="shared" si="14"/>
        <v>31</v>
      </c>
      <c r="N20" s="129">
        <f t="shared" si="15"/>
        <v>77.5</v>
      </c>
      <c r="O20" s="123">
        <v>4</v>
      </c>
      <c r="P20" s="123"/>
      <c r="Q20" s="124">
        <v>2</v>
      </c>
      <c r="R20" s="123"/>
      <c r="S20" s="123">
        <v>3</v>
      </c>
      <c r="T20" s="123"/>
      <c r="U20" s="123" t="s">
        <v>19</v>
      </c>
      <c r="V20" s="128">
        <f t="shared" si="16"/>
        <v>9</v>
      </c>
      <c r="W20" s="131">
        <f t="shared" si="17"/>
        <v>22.5</v>
      </c>
      <c r="X20" s="132">
        <f t="shared" si="18"/>
        <v>40</v>
      </c>
      <c r="Y20" s="133">
        <f t="shared" si="19"/>
        <v>5.3999999999999995</v>
      </c>
      <c r="Z20" s="134">
        <f t="shared" si="20"/>
        <v>3.6</v>
      </c>
      <c r="AA20" s="124">
        <v>2</v>
      </c>
      <c r="AB20" s="124">
        <v>3</v>
      </c>
      <c r="AC20" s="125">
        <v>2</v>
      </c>
      <c r="AD20" s="135">
        <f t="shared" si="7"/>
        <v>45</v>
      </c>
      <c r="AE20" s="133">
        <f t="shared" si="8"/>
        <v>47</v>
      </c>
    </row>
    <row r="21" spans="1:31" s="2" customFormat="1" ht="21.75" customHeight="1" x14ac:dyDescent="0.15">
      <c r="A21" s="121" t="s">
        <v>28</v>
      </c>
      <c r="B21" s="121" t="s">
        <v>74</v>
      </c>
      <c r="C21" s="122">
        <v>40</v>
      </c>
      <c r="D21" s="123">
        <v>18</v>
      </c>
      <c r="E21" s="124">
        <v>5</v>
      </c>
      <c r="F21" s="124">
        <v>4</v>
      </c>
      <c r="G21" s="125">
        <v>2</v>
      </c>
      <c r="H21" s="126">
        <v>1</v>
      </c>
      <c r="I21" s="80" t="s">
        <v>6</v>
      </c>
      <c r="J21" s="124" t="s">
        <v>19</v>
      </c>
      <c r="K21" s="126" t="s">
        <v>19</v>
      </c>
      <c r="L21" s="127">
        <f t="shared" si="13"/>
        <v>24</v>
      </c>
      <c r="M21" s="128">
        <f t="shared" si="14"/>
        <v>30</v>
      </c>
      <c r="N21" s="129">
        <f t="shared" si="15"/>
        <v>75</v>
      </c>
      <c r="O21" s="123">
        <v>4</v>
      </c>
      <c r="P21" s="123"/>
      <c r="Q21" s="124">
        <v>3</v>
      </c>
      <c r="R21" s="123"/>
      <c r="S21" s="123">
        <v>3</v>
      </c>
      <c r="T21" s="123"/>
      <c r="U21" s="123" t="s">
        <v>19</v>
      </c>
      <c r="V21" s="128">
        <f t="shared" si="16"/>
        <v>10</v>
      </c>
      <c r="W21" s="131">
        <f t="shared" si="17"/>
        <v>25</v>
      </c>
      <c r="X21" s="132">
        <f t="shared" si="18"/>
        <v>40</v>
      </c>
      <c r="Y21" s="133">
        <f t="shared" si="19"/>
        <v>6</v>
      </c>
      <c r="Z21" s="134">
        <f t="shared" si="20"/>
        <v>4</v>
      </c>
      <c r="AA21" s="124">
        <v>2</v>
      </c>
      <c r="AB21" s="124">
        <v>3</v>
      </c>
      <c r="AC21" s="125">
        <v>2</v>
      </c>
      <c r="AD21" s="135">
        <f t="shared" si="7"/>
        <v>45</v>
      </c>
      <c r="AE21" s="133">
        <f t="shared" si="8"/>
        <v>47</v>
      </c>
    </row>
    <row r="22" spans="1:31" s="2" customFormat="1" ht="21.75" customHeight="1" x14ac:dyDescent="0.15">
      <c r="A22" s="121" t="s">
        <v>29</v>
      </c>
      <c r="B22" s="121" t="s">
        <v>74</v>
      </c>
      <c r="C22" s="141">
        <v>240</v>
      </c>
      <c r="D22" s="123">
        <v>90</v>
      </c>
      <c r="E22" s="124">
        <v>45</v>
      </c>
      <c r="F22" s="124">
        <v>43</v>
      </c>
      <c r="G22" s="125">
        <v>4</v>
      </c>
      <c r="H22" s="126">
        <v>7</v>
      </c>
      <c r="I22" s="124" t="s">
        <v>19</v>
      </c>
      <c r="J22" s="124" t="s">
        <v>19</v>
      </c>
      <c r="K22" s="126">
        <v>3</v>
      </c>
      <c r="L22" s="127">
        <f t="shared" si="13"/>
        <v>144</v>
      </c>
      <c r="M22" s="128">
        <f t="shared" si="14"/>
        <v>192</v>
      </c>
      <c r="N22" s="129">
        <f t="shared" si="15"/>
        <v>80</v>
      </c>
      <c r="O22" s="123">
        <v>26</v>
      </c>
      <c r="P22" s="123"/>
      <c r="Q22" s="124">
        <v>5</v>
      </c>
      <c r="R22" s="123"/>
      <c r="S22" s="123">
        <v>15</v>
      </c>
      <c r="T22" s="123"/>
      <c r="U22" s="123">
        <v>2</v>
      </c>
      <c r="V22" s="128">
        <f t="shared" si="16"/>
        <v>48</v>
      </c>
      <c r="W22" s="131">
        <f t="shared" si="17"/>
        <v>20</v>
      </c>
      <c r="X22" s="132">
        <f t="shared" si="18"/>
        <v>240</v>
      </c>
      <c r="Y22" s="133">
        <f t="shared" si="19"/>
        <v>28.799999999999997</v>
      </c>
      <c r="Z22" s="134">
        <f t="shared" si="20"/>
        <v>19.200000000000003</v>
      </c>
      <c r="AA22" s="124">
        <v>3</v>
      </c>
      <c r="AB22" s="124">
        <v>7</v>
      </c>
      <c r="AC22" s="125">
        <v>4</v>
      </c>
      <c r="AD22" s="135">
        <f t="shared" si="7"/>
        <v>250</v>
      </c>
      <c r="AE22" s="133">
        <f t="shared" si="8"/>
        <v>254</v>
      </c>
    </row>
    <row r="23" spans="1:31" s="2" customFormat="1" ht="21.75" customHeight="1" x14ac:dyDescent="0.15">
      <c r="A23" s="121" t="s">
        <v>64</v>
      </c>
      <c r="B23" s="121" t="s">
        <v>74</v>
      </c>
      <c r="C23" s="122">
        <v>180</v>
      </c>
      <c r="D23" s="123">
        <v>75</v>
      </c>
      <c r="E23" s="124">
        <v>30</v>
      </c>
      <c r="F23" s="124">
        <v>30</v>
      </c>
      <c r="G23" s="125">
        <v>3</v>
      </c>
      <c r="H23" s="126">
        <v>4</v>
      </c>
      <c r="I23" s="124" t="s">
        <v>19</v>
      </c>
      <c r="J23" s="124" t="s">
        <v>19</v>
      </c>
      <c r="K23" s="126">
        <v>2</v>
      </c>
      <c r="L23" s="127">
        <f t="shared" si="13"/>
        <v>108</v>
      </c>
      <c r="M23" s="128">
        <f t="shared" si="14"/>
        <v>144</v>
      </c>
      <c r="N23" s="129">
        <f t="shared" si="15"/>
        <v>80</v>
      </c>
      <c r="O23" s="123">
        <v>19</v>
      </c>
      <c r="P23" s="123"/>
      <c r="Q23" s="124">
        <v>8</v>
      </c>
      <c r="R23" s="123"/>
      <c r="S23" s="123">
        <v>9</v>
      </c>
      <c r="T23" s="123"/>
      <c r="U23" s="123" t="s">
        <v>19</v>
      </c>
      <c r="V23" s="128">
        <f t="shared" si="16"/>
        <v>36</v>
      </c>
      <c r="W23" s="131">
        <f t="shared" si="17"/>
        <v>20</v>
      </c>
      <c r="X23" s="132">
        <f t="shared" si="18"/>
        <v>180</v>
      </c>
      <c r="Y23" s="133">
        <f t="shared" si="19"/>
        <v>21.599999999999998</v>
      </c>
      <c r="Z23" s="134">
        <f t="shared" si="20"/>
        <v>14.4</v>
      </c>
      <c r="AA23" s="124">
        <v>2</v>
      </c>
      <c r="AB23" s="124">
        <v>4</v>
      </c>
      <c r="AC23" s="125">
        <v>3</v>
      </c>
      <c r="AD23" s="135">
        <f t="shared" si="7"/>
        <v>186</v>
      </c>
      <c r="AE23" s="133">
        <f t="shared" si="8"/>
        <v>189</v>
      </c>
    </row>
    <row r="24" spans="1:31" s="2" customFormat="1" ht="21.75" customHeight="1" x14ac:dyDescent="0.15">
      <c r="A24" s="121" t="s">
        <v>30</v>
      </c>
      <c r="B24" s="121" t="s">
        <v>74</v>
      </c>
      <c r="C24" s="122">
        <v>150</v>
      </c>
      <c r="D24" s="123">
        <v>70</v>
      </c>
      <c r="E24" s="124">
        <v>26</v>
      </c>
      <c r="F24" s="124">
        <v>26</v>
      </c>
      <c r="G24" s="125">
        <v>2</v>
      </c>
      <c r="H24" s="126">
        <v>3</v>
      </c>
      <c r="I24" s="124" t="s">
        <v>19</v>
      </c>
      <c r="J24" s="124" t="s">
        <v>19</v>
      </c>
      <c r="K24" s="126">
        <v>3</v>
      </c>
      <c r="L24" s="127">
        <f t="shared" si="13"/>
        <v>90</v>
      </c>
      <c r="M24" s="128">
        <f t="shared" si="14"/>
        <v>130</v>
      </c>
      <c r="N24" s="142">
        <f t="shared" si="15"/>
        <v>86.666666666666671</v>
      </c>
      <c r="O24" s="123">
        <v>8</v>
      </c>
      <c r="P24" s="123"/>
      <c r="Q24" s="124">
        <v>4</v>
      </c>
      <c r="R24" s="123"/>
      <c r="S24" s="123">
        <v>6</v>
      </c>
      <c r="T24" s="123"/>
      <c r="U24" s="123">
        <v>2</v>
      </c>
      <c r="V24" s="128">
        <f t="shared" si="16"/>
        <v>20</v>
      </c>
      <c r="W24" s="131">
        <f t="shared" si="17"/>
        <v>13.333333333333334</v>
      </c>
      <c r="X24" s="132">
        <f t="shared" si="18"/>
        <v>150</v>
      </c>
      <c r="Y24" s="133">
        <f t="shared" si="19"/>
        <v>12</v>
      </c>
      <c r="Z24" s="134">
        <f t="shared" si="20"/>
        <v>8</v>
      </c>
      <c r="AA24" s="124">
        <v>2</v>
      </c>
      <c r="AB24" s="124">
        <v>3</v>
      </c>
      <c r="AC24" s="125">
        <v>3</v>
      </c>
      <c r="AD24" s="135">
        <f t="shared" si="7"/>
        <v>155</v>
      </c>
      <c r="AE24" s="133">
        <f t="shared" si="8"/>
        <v>158</v>
      </c>
    </row>
    <row r="25" spans="1:31" s="2" customFormat="1" ht="21.75" customHeight="1" x14ac:dyDescent="0.15">
      <c r="A25" s="109" t="s">
        <v>31</v>
      </c>
      <c r="B25" s="109" t="s">
        <v>74</v>
      </c>
      <c r="C25" s="139">
        <v>140</v>
      </c>
      <c r="D25" s="112">
        <v>55</v>
      </c>
      <c r="E25" s="81">
        <v>22</v>
      </c>
      <c r="F25" s="81">
        <v>26</v>
      </c>
      <c r="G25" s="94">
        <v>3</v>
      </c>
      <c r="H25" s="113">
        <v>3</v>
      </c>
      <c r="I25" s="124" t="s">
        <v>19</v>
      </c>
      <c r="J25" s="124" t="s">
        <v>19</v>
      </c>
      <c r="K25" s="113">
        <v>3</v>
      </c>
      <c r="L25" s="114">
        <f t="shared" si="13"/>
        <v>84</v>
      </c>
      <c r="M25" s="115">
        <f t="shared" si="14"/>
        <v>112</v>
      </c>
      <c r="N25" s="116">
        <f t="shared" si="15"/>
        <v>80</v>
      </c>
      <c r="O25" s="112">
        <v>15</v>
      </c>
      <c r="P25" s="112"/>
      <c r="Q25" s="81">
        <v>5</v>
      </c>
      <c r="R25" s="112"/>
      <c r="S25" s="112">
        <v>8</v>
      </c>
      <c r="T25" s="112"/>
      <c r="U25" s="140" t="s">
        <v>19</v>
      </c>
      <c r="V25" s="115">
        <f t="shared" si="16"/>
        <v>28</v>
      </c>
      <c r="W25" s="117">
        <f t="shared" si="17"/>
        <v>20</v>
      </c>
      <c r="X25" s="118">
        <f t="shared" si="18"/>
        <v>140</v>
      </c>
      <c r="Y25" s="119">
        <f t="shared" si="19"/>
        <v>16.8</v>
      </c>
      <c r="Z25" s="120">
        <f t="shared" si="20"/>
        <v>11.200000000000001</v>
      </c>
      <c r="AA25" s="81">
        <v>2</v>
      </c>
      <c r="AB25" s="81">
        <v>3</v>
      </c>
      <c r="AC25" s="94">
        <v>3</v>
      </c>
      <c r="AD25" s="147">
        <f t="shared" si="7"/>
        <v>145</v>
      </c>
      <c r="AE25" s="148">
        <f t="shared" si="8"/>
        <v>148</v>
      </c>
    </row>
    <row r="26" spans="1:31" s="8" customFormat="1" ht="21.75" customHeight="1" x14ac:dyDescent="0.15">
      <c r="A26" s="9" t="s">
        <v>44</v>
      </c>
      <c r="B26" s="9"/>
      <c r="C26" s="10">
        <f>SUM(C19:C25)</f>
        <v>870</v>
      </c>
      <c r="D26" s="11">
        <f t="shared" ref="D26:L26" si="21">SUM(D19:D25)</f>
        <v>353</v>
      </c>
      <c r="E26" s="11">
        <f>SUM(E19:E25)</f>
        <v>152</v>
      </c>
      <c r="F26" s="9">
        <f>SUM(F19:F25)</f>
        <v>143</v>
      </c>
      <c r="G26" s="9">
        <f t="shared" si="21"/>
        <v>17</v>
      </c>
      <c r="H26" s="10">
        <f t="shared" si="21"/>
        <v>22</v>
      </c>
      <c r="I26" s="11">
        <f t="shared" si="21"/>
        <v>0</v>
      </c>
      <c r="J26" s="9">
        <f t="shared" si="21"/>
        <v>0</v>
      </c>
      <c r="K26" s="10">
        <f t="shared" si="21"/>
        <v>14</v>
      </c>
      <c r="L26" s="11">
        <f t="shared" si="21"/>
        <v>522</v>
      </c>
      <c r="M26" s="9">
        <f>SUM(M19:M25)</f>
        <v>701</v>
      </c>
      <c r="N26" s="13">
        <f>M26/X26*100</f>
        <v>80.574712643678154</v>
      </c>
      <c r="O26" s="63">
        <f>SUM(O19:O25)</f>
        <v>85</v>
      </c>
      <c r="P26" s="63"/>
      <c r="Q26" s="63">
        <f>SUM(Q19:Q25)</f>
        <v>32</v>
      </c>
      <c r="R26" s="63"/>
      <c r="S26" s="63">
        <f>SUM(S19:S25)</f>
        <v>48</v>
      </c>
      <c r="T26" s="63"/>
      <c r="U26" s="63">
        <f>SUM(U19:U25)</f>
        <v>4</v>
      </c>
      <c r="V26" s="63">
        <f>SUM(V19:V25)</f>
        <v>169</v>
      </c>
      <c r="W26" s="13">
        <f t="shared" si="17"/>
        <v>19.425287356321839</v>
      </c>
      <c r="X26" s="15">
        <f>SUM(X19:X25)</f>
        <v>870</v>
      </c>
      <c r="Y26" s="15">
        <f t="shared" si="19"/>
        <v>101.39999999999999</v>
      </c>
      <c r="Z26" s="12">
        <f t="shared" si="20"/>
        <v>67.600000000000009</v>
      </c>
      <c r="AA26" s="11">
        <f>SUM(AA19:AA25)</f>
        <v>16</v>
      </c>
      <c r="AB26" s="9">
        <f>SUM(AB19:AB25)</f>
        <v>29</v>
      </c>
      <c r="AC26" s="14">
        <f>SUM(AC19:AC25)</f>
        <v>19</v>
      </c>
      <c r="AD26" s="150">
        <f t="shared" si="7"/>
        <v>915</v>
      </c>
      <c r="AE26" s="150">
        <f t="shared" si="8"/>
        <v>934</v>
      </c>
    </row>
    <row r="27" spans="1:31" s="2" customFormat="1" ht="21.75" customHeight="1" x14ac:dyDescent="0.15">
      <c r="A27" s="95" t="s">
        <v>61</v>
      </c>
      <c r="B27" s="95" t="s">
        <v>77</v>
      </c>
      <c r="C27" s="143">
        <v>280</v>
      </c>
      <c r="D27" s="97">
        <v>38</v>
      </c>
      <c r="E27" s="80">
        <v>20</v>
      </c>
      <c r="F27" s="80">
        <v>7</v>
      </c>
      <c r="G27" s="93">
        <v>2</v>
      </c>
      <c r="H27" s="98">
        <v>2</v>
      </c>
      <c r="I27" s="80">
        <v>8</v>
      </c>
      <c r="J27" s="124" t="s">
        <v>19</v>
      </c>
      <c r="K27" s="98">
        <v>5</v>
      </c>
      <c r="L27" s="100">
        <f t="shared" ref="L27:L32" si="22">C27*60%</f>
        <v>168</v>
      </c>
      <c r="M27" s="101">
        <f t="shared" si="14"/>
        <v>82</v>
      </c>
      <c r="N27" s="102">
        <f t="shared" ref="N27:N32" si="23">M27/C27*100</f>
        <v>29.285714285714288</v>
      </c>
      <c r="O27" s="97"/>
      <c r="P27" s="97">
        <v>110</v>
      </c>
      <c r="Q27" s="80"/>
      <c r="R27" s="97">
        <v>38</v>
      </c>
      <c r="S27" s="97"/>
      <c r="T27" s="97">
        <v>50</v>
      </c>
      <c r="U27" s="103" t="s">
        <v>19</v>
      </c>
      <c r="V27" s="101">
        <f t="shared" ref="V27:V32" si="24">SUM(O27:U27)</f>
        <v>198</v>
      </c>
      <c r="W27" s="104">
        <f t="shared" si="17"/>
        <v>70.714285714285722</v>
      </c>
      <c r="X27" s="105">
        <f t="shared" ref="X27:X32" si="25">SUM(M27,V27)</f>
        <v>280</v>
      </c>
      <c r="Y27" s="106">
        <f t="shared" si="19"/>
        <v>118.8</v>
      </c>
      <c r="Z27" s="107">
        <f t="shared" si="20"/>
        <v>79.2</v>
      </c>
      <c r="AA27" s="80">
        <v>8</v>
      </c>
      <c r="AB27" s="80">
        <v>14</v>
      </c>
      <c r="AC27" s="93">
        <v>5</v>
      </c>
      <c r="AD27" s="145">
        <f t="shared" si="7"/>
        <v>302</v>
      </c>
      <c r="AE27" s="146">
        <f t="shared" si="8"/>
        <v>307</v>
      </c>
    </row>
    <row r="28" spans="1:31" s="2" customFormat="1" ht="21.75" customHeight="1" x14ac:dyDescent="0.15">
      <c r="A28" s="121" t="s">
        <v>2</v>
      </c>
      <c r="B28" s="121" t="s">
        <v>77</v>
      </c>
      <c r="C28" s="122">
        <v>100</v>
      </c>
      <c r="D28" s="123">
        <v>18</v>
      </c>
      <c r="E28" s="124">
        <v>12</v>
      </c>
      <c r="F28" s="124">
        <v>2</v>
      </c>
      <c r="G28" s="125">
        <v>2</v>
      </c>
      <c r="H28" s="126">
        <v>2</v>
      </c>
      <c r="I28" s="124">
        <v>25</v>
      </c>
      <c r="J28" s="124" t="s">
        <v>19</v>
      </c>
      <c r="K28" s="126">
        <v>2</v>
      </c>
      <c r="L28" s="127">
        <f t="shared" si="22"/>
        <v>60</v>
      </c>
      <c r="M28" s="128">
        <f t="shared" si="14"/>
        <v>63</v>
      </c>
      <c r="N28" s="129">
        <f t="shared" si="23"/>
        <v>63</v>
      </c>
      <c r="O28" s="123" t="s">
        <v>19</v>
      </c>
      <c r="P28" s="123">
        <v>25</v>
      </c>
      <c r="Q28" s="124"/>
      <c r="R28" s="123"/>
      <c r="S28" s="123"/>
      <c r="T28" s="123">
        <v>12</v>
      </c>
      <c r="U28" s="130" t="s">
        <v>19</v>
      </c>
      <c r="V28" s="128">
        <f t="shared" si="24"/>
        <v>37</v>
      </c>
      <c r="W28" s="131">
        <f t="shared" si="17"/>
        <v>37</v>
      </c>
      <c r="X28" s="132">
        <f t="shared" si="25"/>
        <v>100</v>
      </c>
      <c r="Y28" s="133">
        <f t="shared" si="19"/>
        <v>22.2</v>
      </c>
      <c r="Z28" s="134">
        <f t="shared" si="20"/>
        <v>14.8</v>
      </c>
      <c r="AA28" s="124">
        <v>2</v>
      </c>
      <c r="AB28" s="124">
        <v>3</v>
      </c>
      <c r="AC28" s="125">
        <v>3</v>
      </c>
      <c r="AD28" s="135">
        <f t="shared" si="7"/>
        <v>105</v>
      </c>
      <c r="AE28" s="133">
        <f t="shared" si="8"/>
        <v>108</v>
      </c>
    </row>
    <row r="29" spans="1:31" s="2" customFormat="1" ht="21.75" customHeight="1" x14ac:dyDescent="0.15">
      <c r="A29" s="121" t="s">
        <v>63</v>
      </c>
      <c r="B29" s="121" t="s">
        <v>77</v>
      </c>
      <c r="C29" s="122">
        <v>40</v>
      </c>
      <c r="D29" s="123">
        <v>12</v>
      </c>
      <c r="E29" s="124">
        <v>9</v>
      </c>
      <c r="F29" s="125" t="s">
        <v>6</v>
      </c>
      <c r="G29" s="126" t="s">
        <v>19</v>
      </c>
      <c r="H29" s="124" t="s">
        <v>6</v>
      </c>
      <c r="I29" s="124">
        <v>9</v>
      </c>
      <c r="J29" s="124" t="s">
        <v>19</v>
      </c>
      <c r="K29" s="126">
        <v>2</v>
      </c>
      <c r="L29" s="127">
        <f t="shared" si="22"/>
        <v>24</v>
      </c>
      <c r="M29" s="128">
        <f>SUM(D29:K29)</f>
        <v>32</v>
      </c>
      <c r="N29" s="129">
        <f t="shared" si="23"/>
        <v>80</v>
      </c>
      <c r="O29" s="123">
        <v>5</v>
      </c>
      <c r="P29" s="123"/>
      <c r="Q29" s="124" t="s">
        <v>19</v>
      </c>
      <c r="R29" s="123"/>
      <c r="S29" s="123">
        <v>3</v>
      </c>
      <c r="T29" s="123"/>
      <c r="U29" s="130" t="s">
        <v>19</v>
      </c>
      <c r="V29" s="128">
        <f t="shared" si="24"/>
        <v>8</v>
      </c>
      <c r="W29" s="131">
        <f t="shared" si="17"/>
        <v>20</v>
      </c>
      <c r="X29" s="132">
        <f t="shared" si="25"/>
        <v>40</v>
      </c>
      <c r="Y29" s="133"/>
      <c r="Z29" s="134"/>
      <c r="AA29" s="124"/>
      <c r="AB29" s="124"/>
      <c r="AC29" s="125"/>
      <c r="AD29" s="135">
        <f t="shared" si="7"/>
        <v>40</v>
      </c>
      <c r="AE29" s="133">
        <f t="shared" si="8"/>
        <v>40</v>
      </c>
    </row>
    <row r="30" spans="1:31" s="2" customFormat="1" ht="21.75" customHeight="1" x14ac:dyDescent="0.15">
      <c r="A30" s="121" t="s">
        <v>69</v>
      </c>
      <c r="B30" s="121" t="s">
        <v>76</v>
      </c>
      <c r="C30" s="122">
        <v>40</v>
      </c>
      <c r="D30" s="123">
        <v>12</v>
      </c>
      <c r="E30" s="124">
        <v>6</v>
      </c>
      <c r="F30" s="124">
        <v>2</v>
      </c>
      <c r="G30" s="125" t="s">
        <v>6</v>
      </c>
      <c r="H30" s="126" t="s">
        <v>19</v>
      </c>
      <c r="I30" s="124" t="s">
        <v>6</v>
      </c>
      <c r="J30" s="124" t="s">
        <v>19</v>
      </c>
      <c r="K30" s="126">
        <v>2</v>
      </c>
      <c r="L30" s="127">
        <f t="shared" si="22"/>
        <v>24</v>
      </c>
      <c r="M30" s="128">
        <f>SUM(D30:K30)</f>
        <v>22</v>
      </c>
      <c r="N30" s="129">
        <f t="shared" si="23"/>
        <v>55.000000000000007</v>
      </c>
      <c r="O30" s="123">
        <v>10</v>
      </c>
      <c r="P30" s="123"/>
      <c r="Q30" s="124">
        <v>4</v>
      </c>
      <c r="R30" s="123"/>
      <c r="S30" s="123">
        <v>4</v>
      </c>
      <c r="T30" s="123"/>
      <c r="U30" s="130" t="s">
        <v>19</v>
      </c>
      <c r="V30" s="128">
        <f t="shared" si="24"/>
        <v>18</v>
      </c>
      <c r="W30" s="131">
        <f t="shared" si="17"/>
        <v>45</v>
      </c>
      <c r="X30" s="132">
        <f t="shared" si="25"/>
        <v>40</v>
      </c>
      <c r="Y30" s="133"/>
      <c r="Z30" s="134"/>
      <c r="AA30" s="124">
        <v>2</v>
      </c>
      <c r="AB30" s="124">
        <v>2</v>
      </c>
      <c r="AC30" s="125">
        <v>2</v>
      </c>
      <c r="AD30" s="135">
        <f t="shared" si="7"/>
        <v>44</v>
      </c>
      <c r="AE30" s="133">
        <f t="shared" si="8"/>
        <v>46</v>
      </c>
    </row>
    <row r="31" spans="1:31" s="2" customFormat="1" ht="21.75" customHeight="1" x14ac:dyDescent="0.15">
      <c r="A31" s="121" t="s">
        <v>70</v>
      </c>
      <c r="B31" s="121" t="s">
        <v>77</v>
      </c>
      <c r="C31" s="122">
        <v>30</v>
      </c>
      <c r="D31" s="123">
        <v>8</v>
      </c>
      <c r="E31" s="124">
        <v>6</v>
      </c>
      <c r="F31" s="124" t="s">
        <v>92</v>
      </c>
      <c r="G31" s="125" t="s">
        <v>6</v>
      </c>
      <c r="H31" s="126" t="s">
        <v>19</v>
      </c>
      <c r="I31" s="124" t="s">
        <v>75</v>
      </c>
      <c r="J31" s="124" t="s">
        <v>19</v>
      </c>
      <c r="K31" s="126">
        <v>2</v>
      </c>
      <c r="L31" s="127">
        <f t="shared" si="22"/>
        <v>18</v>
      </c>
      <c r="M31" s="128">
        <f>SUM(D31:K31)</f>
        <v>16</v>
      </c>
      <c r="N31" s="129">
        <f t="shared" si="23"/>
        <v>53.333333333333336</v>
      </c>
      <c r="O31" s="123"/>
      <c r="P31" s="123">
        <v>14</v>
      </c>
      <c r="Q31" s="124"/>
      <c r="R31" s="123"/>
      <c r="S31" s="123"/>
      <c r="T31" s="123"/>
      <c r="U31" s="130" t="s">
        <v>19</v>
      </c>
      <c r="V31" s="128">
        <f t="shared" si="24"/>
        <v>14</v>
      </c>
      <c r="W31" s="131">
        <f t="shared" si="17"/>
        <v>46.666666666666664</v>
      </c>
      <c r="X31" s="132">
        <f t="shared" si="25"/>
        <v>30</v>
      </c>
      <c r="Y31" s="133"/>
      <c r="Z31" s="134"/>
      <c r="AA31" s="124"/>
      <c r="AB31" s="124"/>
      <c r="AC31" s="125"/>
      <c r="AD31" s="135">
        <f t="shared" si="7"/>
        <v>30</v>
      </c>
      <c r="AE31" s="133">
        <f t="shared" si="8"/>
        <v>30</v>
      </c>
    </row>
    <row r="32" spans="1:31" s="2" customFormat="1" ht="21.75" customHeight="1" x14ac:dyDescent="0.15">
      <c r="A32" s="109" t="s">
        <v>71</v>
      </c>
      <c r="B32" s="109" t="s">
        <v>77</v>
      </c>
      <c r="C32" s="111">
        <v>30</v>
      </c>
      <c r="D32" s="112">
        <v>10</v>
      </c>
      <c r="E32" s="81">
        <v>4</v>
      </c>
      <c r="F32" s="81" t="s">
        <v>92</v>
      </c>
      <c r="G32" s="94" t="s">
        <v>6</v>
      </c>
      <c r="H32" s="113" t="s">
        <v>19</v>
      </c>
      <c r="I32" s="81" t="s">
        <v>75</v>
      </c>
      <c r="J32" s="124" t="s">
        <v>19</v>
      </c>
      <c r="K32" s="113">
        <v>2</v>
      </c>
      <c r="L32" s="114">
        <f t="shared" si="22"/>
        <v>18</v>
      </c>
      <c r="M32" s="115">
        <f t="shared" si="14"/>
        <v>16</v>
      </c>
      <c r="N32" s="116">
        <f t="shared" si="23"/>
        <v>53.333333333333336</v>
      </c>
      <c r="O32" s="112"/>
      <c r="P32" s="112">
        <v>14</v>
      </c>
      <c r="Q32" s="81"/>
      <c r="R32" s="112"/>
      <c r="S32" s="112"/>
      <c r="T32" s="112"/>
      <c r="U32" s="140" t="s">
        <v>19</v>
      </c>
      <c r="V32" s="115">
        <f t="shared" si="24"/>
        <v>14</v>
      </c>
      <c r="W32" s="117">
        <f t="shared" si="17"/>
        <v>46.666666666666664</v>
      </c>
      <c r="X32" s="118">
        <f t="shared" si="25"/>
        <v>30</v>
      </c>
      <c r="Y32" s="119">
        <f t="shared" si="19"/>
        <v>8.4</v>
      </c>
      <c r="Z32" s="120">
        <f t="shared" si="20"/>
        <v>5.6000000000000005</v>
      </c>
      <c r="AA32" s="81"/>
      <c r="AB32" s="81"/>
      <c r="AC32" s="94"/>
      <c r="AD32" s="147">
        <f t="shared" si="7"/>
        <v>30</v>
      </c>
      <c r="AE32" s="148">
        <f t="shared" si="8"/>
        <v>30</v>
      </c>
    </row>
    <row r="33" spans="1:31" s="8" customFormat="1" ht="21.75" customHeight="1" x14ac:dyDescent="0.15">
      <c r="A33" s="9" t="s">
        <v>32</v>
      </c>
      <c r="B33" s="9"/>
      <c r="C33" s="10">
        <f t="shared" ref="C33:L33" si="26">SUM(C27:C32)</f>
        <v>520</v>
      </c>
      <c r="D33" s="11">
        <f t="shared" si="26"/>
        <v>98</v>
      </c>
      <c r="E33" s="11">
        <f>SUM(E27:E32)</f>
        <v>57</v>
      </c>
      <c r="F33" s="9">
        <f>SUM(F27:F32)</f>
        <v>11</v>
      </c>
      <c r="G33" s="9">
        <f t="shared" si="26"/>
        <v>4</v>
      </c>
      <c r="H33" s="10">
        <f t="shared" si="26"/>
        <v>4</v>
      </c>
      <c r="I33" s="11">
        <f t="shared" si="26"/>
        <v>42</v>
      </c>
      <c r="J33" s="9">
        <f t="shared" si="26"/>
        <v>0</v>
      </c>
      <c r="K33" s="10">
        <f t="shared" si="26"/>
        <v>15</v>
      </c>
      <c r="L33" s="11">
        <f t="shared" si="26"/>
        <v>312</v>
      </c>
      <c r="M33" s="11">
        <f>SUM(M27:M32)</f>
        <v>231</v>
      </c>
      <c r="N33" s="13">
        <f>M33/X33*100</f>
        <v>44.42307692307692</v>
      </c>
      <c r="O33" s="11">
        <f t="shared" ref="O33:V33" si="27">SUM(O27:O32)</f>
        <v>15</v>
      </c>
      <c r="P33" s="11">
        <f t="shared" si="27"/>
        <v>163</v>
      </c>
      <c r="Q33" s="11">
        <f t="shared" si="27"/>
        <v>4</v>
      </c>
      <c r="R33" s="11">
        <f t="shared" si="27"/>
        <v>38</v>
      </c>
      <c r="S33" s="11">
        <f t="shared" si="27"/>
        <v>7</v>
      </c>
      <c r="T33" s="11">
        <f t="shared" si="27"/>
        <v>62</v>
      </c>
      <c r="U33" s="11">
        <f t="shared" si="27"/>
        <v>0</v>
      </c>
      <c r="V33" s="11">
        <f t="shared" si="27"/>
        <v>289</v>
      </c>
      <c r="W33" s="13">
        <f t="shared" si="17"/>
        <v>55.57692307692308</v>
      </c>
      <c r="X33" s="15">
        <f>SUM(X27:X32)</f>
        <v>520</v>
      </c>
      <c r="Y33" s="15">
        <f t="shared" si="19"/>
        <v>173.4</v>
      </c>
      <c r="Z33" s="12">
        <f t="shared" si="20"/>
        <v>115.60000000000001</v>
      </c>
      <c r="AA33" s="11">
        <f>SUM(AA27:AA32)</f>
        <v>12</v>
      </c>
      <c r="AB33" s="9">
        <f>SUM(AB27:AB32)</f>
        <v>19</v>
      </c>
      <c r="AC33" s="14">
        <f>SUM(AC27:AC32)</f>
        <v>10</v>
      </c>
      <c r="AD33" s="150">
        <f t="shared" si="7"/>
        <v>551</v>
      </c>
      <c r="AE33" s="150">
        <f t="shared" si="8"/>
        <v>561</v>
      </c>
    </row>
    <row r="34" spans="1:31" ht="21.75" customHeight="1" x14ac:dyDescent="0.15">
      <c r="A34" s="18" t="s">
        <v>33</v>
      </c>
      <c r="B34" s="18"/>
      <c r="C34" s="51">
        <f t="shared" ref="C34:M34" si="28">SUM(C33,C18,C26,C14)</f>
        <v>2640</v>
      </c>
      <c r="D34" s="45">
        <f t="shared" si="28"/>
        <v>826</v>
      </c>
      <c r="E34" s="45">
        <f>SUM(E33,E18,E26,E14)</f>
        <v>334</v>
      </c>
      <c r="F34" s="45">
        <f>SUM(F33,F18,F26,F14)</f>
        <v>288</v>
      </c>
      <c r="G34" s="45">
        <f t="shared" si="28"/>
        <v>45</v>
      </c>
      <c r="H34" s="89">
        <f t="shared" si="28"/>
        <v>59</v>
      </c>
      <c r="I34" s="45">
        <f t="shared" si="28"/>
        <v>42</v>
      </c>
      <c r="J34" s="45">
        <f t="shared" si="28"/>
        <v>16</v>
      </c>
      <c r="K34" s="51">
        <f t="shared" si="28"/>
        <v>53</v>
      </c>
      <c r="L34" s="45">
        <f t="shared" si="28"/>
        <v>1584</v>
      </c>
      <c r="M34" s="153">
        <f t="shared" si="28"/>
        <v>1663</v>
      </c>
      <c r="N34" s="46">
        <f>M34/X34*100</f>
        <v>62.992424242424235</v>
      </c>
      <c r="O34" s="48">
        <f>SUM(O33,O26,O18,O14)</f>
        <v>368</v>
      </c>
      <c r="P34" s="48">
        <f>SUM(P33,P26,P18,P14)</f>
        <v>163</v>
      </c>
      <c r="Q34" s="48">
        <f t="shared" ref="Q34:AC34" si="29">SUM(Q33,Q26,Q18,Q14)</f>
        <v>103</v>
      </c>
      <c r="R34" s="48">
        <f>SUM(R33,R26,R18,R14)</f>
        <v>38</v>
      </c>
      <c r="S34" s="48">
        <f>SUM(S33,S26,S18,S14)</f>
        <v>238</v>
      </c>
      <c r="T34" s="48">
        <f>SUM(T33,T26,T18,T14)</f>
        <v>62</v>
      </c>
      <c r="U34" s="48">
        <f t="shared" si="29"/>
        <v>5</v>
      </c>
      <c r="V34" s="151">
        <f t="shared" si="29"/>
        <v>977</v>
      </c>
      <c r="W34" s="46">
        <f t="shared" si="17"/>
        <v>37.007575757575758</v>
      </c>
      <c r="X34" s="151">
        <f t="shared" si="29"/>
        <v>2640</v>
      </c>
      <c r="Y34" s="48">
        <f t="shared" si="29"/>
        <v>556.20000000000005</v>
      </c>
      <c r="Z34" s="48">
        <f t="shared" si="29"/>
        <v>370.8</v>
      </c>
      <c r="AA34" s="48">
        <f t="shared" si="29"/>
        <v>105</v>
      </c>
      <c r="AB34" s="48">
        <f t="shared" si="29"/>
        <v>132</v>
      </c>
      <c r="AC34" s="48">
        <f t="shared" si="29"/>
        <v>52</v>
      </c>
      <c r="AD34" s="152">
        <f t="shared" si="7"/>
        <v>2877</v>
      </c>
      <c r="AE34" s="108">
        <f t="shared" si="8"/>
        <v>2929</v>
      </c>
    </row>
    <row r="35" spans="1:31" ht="21.75" customHeight="1" x14ac:dyDescent="0.15">
      <c r="A35" s="200" t="s">
        <v>34</v>
      </c>
      <c r="B35" s="201"/>
      <c r="C35" s="202"/>
      <c r="D35" s="16">
        <f t="shared" ref="D35:L35" si="30">D34/$M$34*100</f>
        <v>49.669272399278412</v>
      </c>
      <c r="E35" s="16">
        <f t="shared" si="30"/>
        <v>20.084185207456404</v>
      </c>
      <c r="F35" s="17">
        <f t="shared" si="30"/>
        <v>17.318099819603127</v>
      </c>
      <c r="G35" s="16">
        <f t="shared" si="30"/>
        <v>2.7059530968129888</v>
      </c>
      <c r="H35" s="16">
        <f t="shared" si="30"/>
        <v>3.5478051713770298</v>
      </c>
      <c r="I35" s="16">
        <f t="shared" si="30"/>
        <v>2.525556223692123</v>
      </c>
      <c r="J35" s="16">
        <f t="shared" si="30"/>
        <v>0.96211665664461821</v>
      </c>
      <c r="K35" s="156">
        <f t="shared" si="30"/>
        <v>3.1870114251352977</v>
      </c>
      <c r="L35" s="16">
        <f t="shared" si="30"/>
        <v>95.249549007817208</v>
      </c>
      <c r="M35" s="85">
        <f>SUM(D35:K35)</f>
        <v>100</v>
      </c>
      <c r="N35" s="19"/>
      <c r="O35" s="16">
        <f t="shared" ref="O35:T35" si="31">O34/$V$34*100</f>
        <v>37.666325486182188</v>
      </c>
      <c r="P35" s="16">
        <f t="shared" si="31"/>
        <v>16.68372569089048</v>
      </c>
      <c r="Q35" s="16">
        <f t="shared" si="31"/>
        <v>10.542476970317297</v>
      </c>
      <c r="R35" s="16">
        <f t="shared" si="31"/>
        <v>3.8894575230296824</v>
      </c>
      <c r="S35" s="16">
        <f t="shared" si="31"/>
        <v>24.360286591606961</v>
      </c>
      <c r="T35" s="16">
        <f t="shared" si="31"/>
        <v>6.3459570112589558</v>
      </c>
      <c r="U35" s="17">
        <f>U34/$M$34*100</f>
        <v>0.30066145520144316</v>
      </c>
      <c r="V35" s="53">
        <f>V34/$V$34*100</f>
        <v>100</v>
      </c>
      <c r="W35" s="21"/>
      <c r="X35" s="44"/>
      <c r="Y35" s="17">
        <f>Y34/$C$34*100</f>
        <v>21.06818181818182</v>
      </c>
      <c r="Z35" s="19">
        <f>Z34/$C$34*100</f>
        <v>14.045454545454547</v>
      </c>
      <c r="AA35" s="16">
        <f>AA34/2640*100</f>
        <v>3.9772727272727271</v>
      </c>
      <c r="AB35" s="17">
        <f>AB34/2640*100</f>
        <v>5</v>
      </c>
      <c r="AC35" s="19">
        <f>AC34/2640*100</f>
        <v>1.9696969696969695</v>
      </c>
      <c r="AD35" s="46">
        <f>SUM(W35,Z35,AA35,AB35)</f>
        <v>23.022727272727273</v>
      </c>
      <c r="AE35" s="21">
        <f>SUM(X35,AA35,AB35,AC35)</f>
        <v>10.946969696969695</v>
      </c>
    </row>
    <row r="36" spans="1:31" ht="21.75" customHeight="1" x14ac:dyDescent="0.15">
      <c r="A36" s="196" t="s">
        <v>35</v>
      </c>
      <c r="B36" s="197"/>
      <c r="C36" s="198"/>
      <c r="D36" s="20">
        <f t="shared" ref="D36:L36" si="32">D$34/$C$34*100</f>
        <v>31.287878787878785</v>
      </c>
      <c r="E36" s="21">
        <f>E$34/$C$34*100</f>
        <v>12.651515151515152</v>
      </c>
      <c r="F36" s="21">
        <f>F$34/$C$34*100</f>
        <v>10.909090909090908</v>
      </c>
      <c r="G36" s="21">
        <f t="shared" si="32"/>
        <v>1.7045454545454544</v>
      </c>
      <c r="H36" s="23">
        <f t="shared" si="32"/>
        <v>2.2348484848484849</v>
      </c>
      <c r="I36" s="21">
        <f t="shared" si="32"/>
        <v>1.5909090909090908</v>
      </c>
      <c r="J36" s="21">
        <f t="shared" si="32"/>
        <v>0.60606060606060608</v>
      </c>
      <c r="K36" s="23">
        <f t="shared" si="32"/>
        <v>2.0075757575757578</v>
      </c>
      <c r="L36" s="20">
        <f t="shared" si="32"/>
        <v>60</v>
      </c>
      <c r="M36" s="84">
        <f>M34/2640*100</f>
        <v>62.992424242424235</v>
      </c>
      <c r="N36" s="22"/>
      <c r="O36" s="20">
        <f t="shared" ref="O36:V36" si="33">O$34/$C$34*100</f>
        <v>13.939393939393941</v>
      </c>
      <c r="P36" s="20">
        <f t="shared" si="33"/>
        <v>6.1742424242424248</v>
      </c>
      <c r="Q36" s="20">
        <f t="shared" si="33"/>
        <v>3.9015151515151518</v>
      </c>
      <c r="R36" s="20">
        <f t="shared" si="33"/>
        <v>1.4393939393939394</v>
      </c>
      <c r="S36" s="20">
        <f t="shared" si="33"/>
        <v>9.0151515151515156</v>
      </c>
      <c r="T36" s="20">
        <f t="shared" si="33"/>
        <v>2.3484848484848482</v>
      </c>
      <c r="U36" s="21">
        <f t="shared" si="33"/>
        <v>0.18939393939393939</v>
      </c>
      <c r="V36" s="54">
        <f t="shared" si="33"/>
        <v>37.007575757575758</v>
      </c>
      <c r="W36" s="21"/>
      <c r="X36" s="44"/>
      <c r="Y36" s="21">
        <f>Y$34/$C$34*100</f>
        <v>21.06818181818182</v>
      </c>
      <c r="Z36" s="22">
        <f>Z$34/$C$34*100</f>
        <v>14.045454545454547</v>
      </c>
      <c r="AA36" s="20">
        <f>AA$34/2640*100</f>
        <v>3.9772727272727271</v>
      </c>
      <c r="AB36" s="21">
        <f>AB$34/2640*100</f>
        <v>5</v>
      </c>
      <c r="AC36" s="22">
        <f>AC$34/2640*100</f>
        <v>1.9696969696969695</v>
      </c>
      <c r="AD36" s="52">
        <f>SUM(W36,Z36,AA36,AB36)</f>
        <v>23.022727272727273</v>
      </c>
      <c r="AE36" s="22">
        <f>SUM(X36,AA36,AB36,AC36)</f>
        <v>10.946969696969695</v>
      </c>
    </row>
    <row r="37" spans="1:31" ht="19.5" customHeight="1" x14ac:dyDescent="0.15">
      <c r="A37" s="1" t="s">
        <v>36</v>
      </c>
      <c r="D37" s="2">
        <v>40</v>
      </c>
      <c r="E37" s="2">
        <v>12</v>
      </c>
      <c r="F37" s="7">
        <v>10</v>
      </c>
      <c r="G37" s="7">
        <v>2</v>
      </c>
      <c r="H37" s="7">
        <v>2</v>
      </c>
      <c r="I37" s="2">
        <v>2</v>
      </c>
      <c r="J37" s="2">
        <v>0.5</v>
      </c>
      <c r="K37" s="2">
        <v>2.5</v>
      </c>
      <c r="M37" s="2">
        <v>60</v>
      </c>
      <c r="O37" s="2">
        <v>21</v>
      </c>
      <c r="Q37" s="2">
        <v>5</v>
      </c>
      <c r="S37" s="2">
        <v>14</v>
      </c>
      <c r="V37" s="2">
        <v>40</v>
      </c>
    </row>
    <row r="38" spans="1:31" ht="19.5" customHeight="1" x14ac:dyDescent="0.15">
      <c r="D38" s="2" t="s">
        <v>37</v>
      </c>
      <c r="E38" s="2" t="s">
        <v>38</v>
      </c>
    </row>
  </sheetData>
  <mergeCells count="16">
    <mergeCell ref="A36:C36"/>
    <mergeCell ref="M3:M4"/>
    <mergeCell ref="A35:C35"/>
    <mergeCell ref="L3:L4"/>
    <mergeCell ref="A2:A4"/>
    <mergeCell ref="C2:C4"/>
    <mergeCell ref="AE2:AE4"/>
    <mergeCell ref="N3:N4"/>
    <mergeCell ref="AC3:AC4"/>
    <mergeCell ref="X2:X4"/>
    <mergeCell ref="Y3:Y4"/>
    <mergeCell ref="Z3:Z4"/>
    <mergeCell ref="AA3:AA4"/>
    <mergeCell ref="AA2:AC2"/>
    <mergeCell ref="AB3:AB4"/>
    <mergeCell ref="AD2:AD4"/>
  </mergeCells>
  <phoneticPr fontId="2" type="noConversion"/>
  <pageMargins left="0.78" right="0.19685039370078741" top="0.44" bottom="0.35433070866141736" header="0.27" footer="0.15748031496062992"/>
  <pageSetup paperSize="8" scale="92" orientation="landscape" horizontalDpi="4294967292" r:id="rId1"/>
  <headerFooter alignWithMargins="0">
    <oddFooter>&amp;L&amp;F&amp;C
최종인원은 항상 확인 바랍니다.-윤명수-&amp;R출력일자 : &amp;D    &amp;T</oddFooter>
  </headerFooter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3" workbookViewId="0">
      <selection activeCell="E30" sqref="E30"/>
    </sheetView>
  </sheetViews>
  <sheetFormatPr defaultRowHeight="13.5" x14ac:dyDescent="0.15"/>
  <cols>
    <col min="1" max="1" width="18.44140625" customWidth="1"/>
    <col min="6" max="6" width="7.77734375" customWidth="1"/>
    <col min="7" max="7" width="9.5546875" customWidth="1"/>
  </cols>
  <sheetData>
    <row r="1" spans="1:8" ht="20.25" x14ac:dyDescent="0.25">
      <c r="A1" s="210" t="s">
        <v>98</v>
      </c>
      <c r="B1" s="210"/>
      <c r="C1" s="210"/>
      <c r="D1" s="210"/>
      <c r="E1" s="210"/>
      <c r="F1" s="210"/>
      <c r="G1" s="210"/>
      <c r="H1" s="210"/>
    </row>
    <row r="2" spans="1:8" x14ac:dyDescent="0.15">
      <c r="A2" s="65"/>
      <c r="B2" s="65" t="s">
        <v>72</v>
      </c>
      <c r="C2" s="83"/>
      <c r="D2" s="33" t="s">
        <v>3</v>
      </c>
    </row>
    <row r="3" spans="1:8" x14ac:dyDescent="0.15">
      <c r="A3" s="3" t="s">
        <v>18</v>
      </c>
      <c r="B3" s="3" t="s">
        <v>76</v>
      </c>
      <c r="C3" s="68">
        <v>240</v>
      </c>
      <c r="D3" s="70" t="s">
        <v>19</v>
      </c>
    </row>
    <row r="4" spans="1:8" x14ac:dyDescent="0.15">
      <c r="A4" s="67" t="s">
        <v>20</v>
      </c>
      <c r="B4" s="67" t="s">
        <v>76</v>
      </c>
      <c r="C4" s="71">
        <v>80</v>
      </c>
      <c r="D4" s="72">
        <v>1</v>
      </c>
    </row>
    <row r="5" spans="1:8" x14ac:dyDescent="0.15">
      <c r="A5" s="67" t="s">
        <v>21</v>
      </c>
      <c r="B5" s="67" t="s">
        <v>76</v>
      </c>
      <c r="C5" s="71">
        <v>80</v>
      </c>
      <c r="D5" s="72">
        <v>1</v>
      </c>
    </row>
    <row r="6" spans="1:8" x14ac:dyDescent="0.15">
      <c r="A6" s="67" t="s">
        <v>22</v>
      </c>
      <c r="B6" s="67" t="s">
        <v>76</v>
      </c>
      <c r="C6" s="71">
        <v>80</v>
      </c>
      <c r="D6" s="72">
        <v>1</v>
      </c>
    </row>
    <row r="7" spans="1:8" x14ac:dyDescent="0.15">
      <c r="A7" s="67" t="s">
        <v>65</v>
      </c>
      <c r="B7" s="67" t="s">
        <v>76</v>
      </c>
      <c r="C7" s="71">
        <v>200</v>
      </c>
      <c r="D7" s="72" t="s">
        <v>19</v>
      </c>
    </row>
    <row r="8" spans="1:8" ht="24" x14ac:dyDescent="0.15">
      <c r="A8" s="67" t="s">
        <v>68</v>
      </c>
      <c r="B8" s="67" t="s">
        <v>76</v>
      </c>
      <c r="C8" s="71">
        <v>20</v>
      </c>
      <c r="D8" s="72" t="s">
        <v>19</v>
      </c>
    </row>
    <row r="9" spans="1:8" x14ac:dyDescent="0.15">
      <c r="A9" s="67" t="s">
        <v>62</v>
      </c>
      <c r="B9" s="67" t="s">
        <v>76</v>
      </c>
      <c r="C9" s="71">
        <v>160</v>
      </c>
      <c r="D9" s="72">
        <v>2</v>
      </c>
    </row>
    <row r="10" spans="1:8" x14ac:dyDescent="0.15">
      <c r="A10" s="67" t="s">
        <v>24</v>
      </c>
      <c r="B10" s="67" t="s">
        <v>76</v>
      </c>
      <c r="C10" s="71">
        <v>150</v>
      </c>
      <c r="D10" s="72">
        <v>2</v>
      </c>
    </row>
    <row r="11" spans="1:8" x14ac:dyDescent="0.15">
      <c r="A11" s="74" t="s">
        <v>23</v>
      </c>
      <c r="B11" s="67" t="s">
        <v>76</v>
      </c>
      <c r="C11" s="75">
        <v>120</v>
      </c>
      <c r="D11" s="76" t="s">
        <v>19</v>
      </c>
    </row>
    <row r="12" spans="1:8" x14ac:dyDescent="0.15">
      <c r="A12" s="9" t="s">
        <v>25</v>
      </c>
      <c r="B12" s="9"/>
      <c r="C12" s="14">
        <f>SUM(C3:C11)</f>
        <v>1130</v>
      </c>
      <c r="D12" s="14">
        <f>SUM(D3:D11)</f>
        <v>7</v>
      </c>
    </row>
    <row r="13" spans="1:8" x14ac:dyDescent="0.15">
      <c r="A13" s="3" t="s">
        <v>66</v>
      </c>
      <c r="B13" s="3" t="s">
        <v>73</v>
      </c>
      <c r="C13" s="68">
        <v>30</v>
      </c>
      <c r="D13" s="3" t="s">
        <v>6</v>
      </c>
    </row>
    <row r="14" spans="1:8" x14ac:dyDescent="0.15">
      <c r="A14" s="67" t="s">
        <v>67</v>
      </c>
      <c r="B14" s="67" t="s">
        <v>76</v>
      </c>
      <c r="C14" s="71">
        <v>40</v>
      </c>
      <c r="D14" s="67" t="s">
        <v>75</v>
      </c>
    </row>
    <row r="15" spans="1:8" x14ac:dyDescent="0.15">
      <c r="A15" s="74"/>
      <c r="B15" s="74"/>
      <c r="C15" s="75"/>
      <c r="D15" s="74"/>
    </row>
    <row r="16" spans="1:8" x14ac:dyDescent="0.15">
      <c r="A16" s="9" t="s">
        <v>41</v>
      </c>
      <c r="B16" s="9"/>
      <c r="C16" s="10">
        <f>SUM(C13:C15)</f>
        <v>70</v>
      </c>
      <c r="D16" s="9">
        <f>SUM(D13:D15)</f>
        <v>0</v>
      </c>
    </row>
    <row r="17" spans="1:8" x14ac:dyDescent="0.15">
      <c r="A17" s="3" t="s">
        <v>26</v>
      </c>
      <c r="B17" s="3" t="s">
        <v>74</v>
      </c>
      <c r="C17" s="68">
        <v>80</v>
      </c>
      <c r="D17" s="69">
        <v>0</v>
      </c>
    </row>
    <row r="18" spans="1:8" x14ac:dyDescent="0.15">
      <c r="A18" s="67" t="s">
        <v>27</v>
      </c>
      <c r="B18" s="67" t="s">
        <v>74</v>
      </c>
      <c r="C18" s="71">
        <v>40</v>
      </c>
      <c r="D18" s="72" t="s">
        <v>19</v>
      </c>
    </row>
    <row r="19" spans="1:8" x14ac:dyDescent="0.15">
      <c r="A19" s="67" t="s">
        <v>28</v>
      </c>
      <c r="B19" s="67" t="s">
        <v>74</v>
      </c>
      <c r="C19" s="71">
        <v>40</v>
      </c>
      <c r="D19" s="72" t="s">
        <v>19</v>
      </c>
    </row>
    <row r="20" spans="1:8" x14ac:dyDescent="0.15">
      <c r="A20" s="67" t="s">
        <v>29</v>
      </c>
      <c r="B20" s="67" t="s">
        <v>74</v>
      </c>
      <c r="C20" s="73">
        <v>270</v>
      </c>
      <c r="D20" s="72">
        <v>3</v>
      </c>
    </row>
    <row r="21" spans="1:8" x14ac:dyDescent="0.15">
      <c r="A21" s="67" t="s">
        <v>64</v>
      </c>
      <c r="B21" s="67" t="s">
        <v>74</v>
      </c>
      <c r="C21" s="71">
        <v>180</v>
      </c>
      <c r="D21" s="72" t="s">
        <v>19</v>
      </c>
      <c r="F21" s="88"/>
      <c r="G21" s="88" t="s">
        <v>78</v>
      </c>
      <c r="H21" s="88" t="s">
        <v>79</v>
      </c>
    </row>
    <row r="22" spans="1:8" x14ac:dyDescent="0.15">
      <c r="A22" s="67" t="s">
        <v>30</v>
      </c>
      <c r="B22" s="67" t="s">
        <v>74</v>
      </c>
      <c r="C22" s="71">
        <v>150</v>
      </c>
      <c r="D22" s="72" t="s">
        <v>19</v>
      </c>
      <c r="F22" s="88" t="s">
        <v>80</v>
      </c>
      <c r="G22" s="88">
        <v>3</v>
      </c>
      <c r="H22" s="88" t="s">
        <v>6</v>
      </c>
    </row>
    <row r="23" spans="1:8" x14ac:dyDescent="0.15">
      <c r="A23" s="74" t="s">
        <v>31</v>
      </c>
      <c r="B23" s="74" t="s">
        <v>74</v>
      </c>
      <c r="C23" s="78">
        <v>140</v>
      </c>
      <c r="D23" s="76">
        <v>1</v>
      </c>
      <c r="F23" s="88" t="s">
        <v>81</v>
      </c>
      <c r="G23" s="88">
        <v>2</v>
      </c>
      <c r="H23" s="88" t="s">
        <v>6</v>
      </c>
    </row>
    <row r="24" spans="1:8" x14ac:dyDescent="0.15">
      <c r="A24" s="9" t="s">
        <v>44</v>
      </c>
      <c r="B24" s="9"/>
      <c r="C24" s="10">
        <f>SUM(C17:C23)</f>
        <v>900</v>
      </c>
      <c r="D24" s="11">
        <f>SUM(D17:D23)</f>
        <v>4</v>
      </c>
      <c r="F24" s="88" t="s">
        <v>82</v>
      </c>
      <c r="G24" s="88">
        <v>2</v>
      </c>
      <c r="H24" s="88" t="s">
        <v>6</v>
      </c>
    </row>
    <row r="25" spans="1:8" x14ac:dyDescent="0.15">
      <c r="A25" s="3" t="s">
        <v>61</v>
      </c>
      <c r="B25" s="3" t="s">
        <v>77</v>
      </c>
      <c r="C25" s="77">
        <v>270</v>
      </c>
      <c r="D25" s="69">
        <v>10</v>
      </c>
      <c r="F25" s="88" t="s">
        <v>83</v>
      </c>
      <c r="G25" s="88">
        <v>3</v>
      </c>
      <c r="H25" s="88" t="s">
        <v>6</v>
      </c>
    </row>
    <row r="26" spans="1:8" x14ac:dyDescent="0.15">
      <c r="A26" s="67" t="s">
        <v>2</v>
      </c>
      <c r="B26" s="67" t="s">
        <v>77</v>
      </c>
      <c r="C26" s="71">
        <v>100</v>
      </c>
      <c r="D26" s="72">
        <v>25</v>
      </c>
      <c r="F26" s="88" t="s">
        <v>84</v>
      </c>
      <c r="G26" s="88">
        <v>5</v>
      </c>
      <c r="H26" s="88" t="s">
        <v>6</v>
      </c>
    </row>
    <row r="27" spans="1:8" x14ac:dyDescent="0.15">
      <c r="A27" s="67" t="s">
        <v>63</v>
      </c>
      <c r="B27" s="67" t="s">
        <v>77</v>
      </c>
      <c r="C27" s="71">
        <v>40</v>
      </c>
      <c r="D27" s="72">
        <v>15</v>
      </c>
      <c r="F27" s="88" t="s">
        <v>85</v>
      </c>
      <c r="G27" s="88">
        <v>1</v>
      </c>
      <c r="H27" s="88">
        <v>5</v>
      </c>
    </row>
    <row r="28" spans="1:8" x14ac:dyDescent="0.15">
      <c r="A28" s="67" t="s">
        <v>69</v>
      </c>
      <c r="B28" s="67" t="s">
        <v>76</v>
      </c>
      <c r="C28" s="71">
        <v>40</v>
      </c>
      <c r="D28" s="72">
        <v>2</v>
      </c>
      <c r="F28" s="88" t="s">
        <v>86</v>
      </c>
      <c r="G28" s="88">
        <v>2</v>
      </c>
      <c r="H28" s="88">
        <v>3</v>
      </c>
    </row>
    <row r="29" spans="1:8" x14ac:dyDescent="0.15">
      <c r="A29" s="67" t="s">
        <v>70</v>
      </c>
      <c r="B29" s="67" t="s">
        <v>77</v>
      </c>
      <c r="C29" s="71">
        <v>30</v>
      </c>
      <c r="D29" s="72" t="s">
        <v>75</v>
      </c>
      <c r="F29" s="88" t="s">
        <v>87</v>
      </c>
      <c r="G29" s="88">
        <v>3</v>
      </c>
      <c r="H29" s="88" t="s">
        <v>6</v>
      </c>
    </row>
    <row r="30" spans="1:8" x14ac:dyDescent="0.15">
      <c r="A30" s="74" t="s">
        <v>71</v>
      </c>
      <c r="B30" s="74" t="s">
        <v>77</v>
      </c>
      <c r="C30" s="75">
        <v>30</v>
      </c>
      <c r="D30" s="76" t="s">
        <v>75</v>
      </c>
      <c r="F30" s="88" t="s">
        <v>88</v>
      </c>
      <c r="G30" s="88">
        <v>4</v>
      </c>
      <c r="H30" s="88">
        <v>2</v>
      </c>
    </row>
    <row r="31" spans="1:8" x14ac:dyDescent="0.15">
      <c r="A31" s="9" t="s">
        <v>32</v>
      </c>
      <c r="B31" s="9"/>
      <c r="C31" s="10">
        <f>SUM(C25:C30)</f>
        <v>510</v>
      </c>
      <c r="D31" s="11">
        <f>SUM(D25:D30)</f>
        <v>52</v>
      </c>
      <c r="F31" s="88" t="s">
        <v>89</v>
      </c>
      <c r="G31" s="88" t="s">
        <v>6</v>
      </c>
      <c r="H31" s="88">
        <v>5</v>
      </c>
    </row>
    <row r="32" spans="1:8" x14ac:dyDescent="0.15">
      <c r="A32" s="18" t="s">
        <v>33</v>
      </c>
      <c r="B32" s="18"/>
      <c r="C32" s="51">
        <f>SUM(C31,C16,C24,C12)</f>
        <v>2610</v>
      </c>
      <c r="D32" s="45">
        <f>SUM(D31,D16,D24,D12)</f>
        <v>63</v>
      </c>
      <c r="F32" s="88" t="s">
        <v>90</v>
      </c>
      <c r="G32" s="88">
        <f>SUM(G22:G30)</f>
        <v>25</v>
      </c>
      <c r="H32" s="88">
        <f>SUM(H22:H31)</f>
        <v>15</v>
      </c>
    </row>
  </sheetData>
  <mergeCells count="1">
    <mergeCell ref="A1:H1"/>
  </mergeCells>
  <phoneticPr fontId="2" type="noConversion"/>
  <pageMargins left="0.51" right="0.37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9" workbookViewId="0">
      <selection activeCell="G37" sqref="G37"/>
    </sheetView>
  </sheetViews>
  <sheetFormatPr defaultColWidth="8.88671875" defaultRowHeight="12" x14ac:dyDescent="0.15"/>
  <cols>
    <col min="1" max="1" width="5.33203125" style="55" customWidth="1"/>
    <col min="2" max="4" width="6.33203125" style="55" customWidth="1"/>
    <col min="5" max="5" width="7.33203125" style="55" customWidth="1"/>
    <col min="6" max="10" width="6.33203125" style="55" customWidth="1"/>
    <col min="11" max="11" width="12.33203125" style="55" customWidth="1"/>
    <col min="12" max="16384" width="8.88671875" style="55"/>
  </cols>
  <sheetData>
    <row r="1" spans="1:11" ht="20.25" x14ac:dyDescent="0.15">
      <c r="A1" s="211" t="s">
        <v>55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1" ht="18.75" customHeight="1" x14ac:dyDescent="0.15"/>
    <row r="3" spans="1:11" ht="16.5" customHeight="1" x14ac:dyDescent="0.15">
      <c r="A3" s="57"/>
      <c r="B3" s="215" t="s">
        <v>48</v>
      </c>
      <c r="C3" s="215"/>
      <c r="D3" s="215"/>
      <c r="E3" s="215" t="s">
        <v>49</v>
      </c>
      <c r="F3" s="215"/>
      <c r="G3" s="215"/>
      <c r="H3" s="215" t="s">
        <v>50</v>
      </c>
      <c r="I3" s="215"/>
      <c r="J3" s="215"/>
      <c r="K3" s="212" t="s">
        <v>57</v>
      </c>
    </row>
    <row r="4" spans="1:11" ht="16.5" customHeight="1" x14ac:dyDescent="0.15">
      <c r="A4" s="57" t="s">
        <v>58</v>
      </c>
      <c r="B4" s="57" t="s">
        <v>52</v>
      </c>
      <c r="C4" s="57" t="s">
        <v>53</v>
      </c>
      <c r="D4" s="57" t="s">
        <v>51</v>
      </c>
      <c r="E4" s="57" t="s">
        <v>52</v>
      </c>
      <c r="F4" s="57" t="s">
        <v>53</v>
      </c>
      <c r="G4" s="57" t="s">
        <v>51</v>
      </c>
      <c r="H4" s="57" t="s">
        <v>52</v>
      </c>
      <c r="I4" s="57" t="s">
        <v>53</v>
      </c>
      <c r="J4" s="57" t="s">
        <v>51</v>
      </c>
      <c r="K4" s="213"/>
    </row>
    <row r="5" spans="1:11" ht="16.5" customHeight="1" x14ac:dyDescent="0.15">
      <c r="A5" s="57">
        <v>2002</v>
      </c>
      <c r="B5" s="56">
        <v>19</v>
      </c>
      <c r="C5" s="58">
        <f>B5/2580</f>
        <v>7.3643410852713177E-3</v>
      </c>
      <c r="D5" s="56"/>
      <c r="E5" s="56">
        <v>165</v>
      </c>
      <c r="F5" s="58">
        <f>E5/2580</f>
        <v>6.3953488372093026E-2</v>
      </c>
      <c r="G5" s="56"/>
      <c r="H5" s="56">
        <f t="shared" ref="H5:H13" si="0">SUM(B5,E5)</f>
        <v>184</v>
      </c>
      <c r="I5" s="58">
        <f>H5/2580</f>
        <v>7.131782945736434E-2</v>
      </c>
      <c r="J5" s="56"/>
      <c r="K5" s="56"/>
    </row>
    <row r="6" spans="1:11" ht="16.5" customHeight="1" x14ac:dyDescent="0.15">
      <c r="A6" s="57">
        <v>2003</v>
      </c>
      <c r="B6" s="56">
        <v>85</v>
      </c>
      <c r="C6" s="58">
        <f t="shared" ref="C6:C13" si="1">B6/2640</f>
        <v>3.2196969696969696E-2</v>
      </c>
      <c r="D6" s="56"/>
      <c r="E6" s="56">
        <v>203</v>
      </c>
      <c r="F6" s="58">
        <f t="shared" ref="F6:F13" si="2">E6/2640</f>
        <v>7.6893939393939389E-2</v>
      </c>
      <c r="G6" s="56"/>
      <c r="H6" s="56">
        <f t="shared" si="0"/>
        <v>288</v>
      </c>
      <c r="I6" s="58">
        <f t="shared" ref="I6:I13" si="3">H6/2640</f>
        <v>0.10909090909090909</v>
      </c>
      <c r="J6" s="56"/>
      <c r="K6" s="56"/>
    </row>
    <row r="7" spans="1:11" ht="16.5" customHeight="1" x14ac:dyDescent="0.15">
      <c r="A7" s="57">
        <v>2004</v>
      </c>
      <c r="B7" s="56">
        <v>132</v>
      </c>
      <c r="C7" s="58">
        <f t="shared" si="1"/>
        <v>0.05</v>
      </c>
      <c r="D7" s="56"/>
      <c r="E7" s="56">
        <v>357</v>
      </c>
      <c r="F7" s="58">
        <f t="shared" si="2"/>
        <v>0.13522727272727272</v>
      </c>
      <c r="G7" s="56"/>
      <c r="H7" s="56">
        <f t="shared" si="0"/>
        <v>489</v>
      </c>
      <c r="I7" s="58">
        <f t="shared" si="3"/>
        <v>0.18522727272727274</v>
      </c>
      <c r="J7" s="56"/>
      <c r="K7" s="56" t="s">
        <v>56</v>
      </c>
    </row>
    <row r="8" spans="1:11" ht="16.5" customHeight="1" x14ac:dyDescent="0.15">
      <c r="A8" s="57">
        <v>2005</v>
      </c>
      <c r="B8" s="56">
        <v>132</v>
      </c>
      <c r="C8" s="58">
        <f t="shared" si="1"/>
        <v>0.05</v>
      </c>
      <c r="D8" s="56"/>
      <c r="E8" s="56">
        <v>503</v>
      </c>
      <c r="F8" s="58">
        <f t="shared" si="2"/>
        <v>0.19053030303030302</v>
      </c>
      <c r="G8" s="56"/>
      <c r="H8" s="56">
        <f t="shared" si="0"/>
        <v>635</v>
      </c>
      <c r="I8" s="58">
        <f t="shared" si="3"/>
        <v>0.24053030303030304</v>
      </c>
      <c r="J8" s="56"/>
      <c r="K8" s="56" t="s">
        <v>56</v>
      </c>
    </row>
    <row r="9" spans="1:11" ht="16.5" customHeight="1" x14ac:dyDescent="0.15">
      <c r="A9" s="57">
        <v>2006</v>
      </c>
      <c r="B9" s="56">
        <v>132</v>
      </c>
      <c r="C9" s="58">
        <f t="shared" si="1"/>
        <v>0.05</v>
      </c>
      <c r="D9" s="56"/>
      <c r="E9" s="56">
        <v>454</v>
      </c>
      <c r="F9" s="58">
        <f t="shared" si="2"/>
        <v>0.17196969696969697</v>
      </c>
      <c r="G9" s="56"/>
      <c r="H9" s="56">
        <f t="shared" si="0"/>
        <v>586</v>
      </c>
      <c r="I9" s="58">
        <f t="shared" si="3"/>
        <v>0.22196969696969698</v>
      </c>
      <c r="J9" s="56"/>
      <c r="K9" s="56" t="s">
        <v>54</v>
      </c>
    </row>
    <row r="10" spans="1:11" ht="16.5" customHeight="1" x14ac:dyDescent="0.15">
      <c r="A10" s="57">
        <v>2007</v>
      </c>
      <c r="B10" s="56">
        <v>120</v>
      </c>
      <c r="C10" s="58">
        <f t="shared" si="1"/>
        <v>4.5454545454545456E-2</v>
      </c>
      <c r="D10" s="56"/>
      <c r="E10" s="56">
        <v>500</v>
      </c>
      <c r="F10" s="58">
        <f t="shared" si="2"/>
        <v>0.18939393939393939</v>
      </c>
      <c r="G10" s="56"/>
      <c r="H10" s="56">
        <f t="shared" si="0"/>
        <v>620</v>
      </c>
      <c r="I10" s="58">
        <f t="shared" si="3"/>
        <v>0.23484848484848486</v>
      </c>
      <c r="J10" s="56"/>
      <c r="K10" s="56" t="s">
        <v>54</v>
      </c>
    </row>
    <row r="11" spans="1:11" ht="16.5" customHeight="1" x14ac:dyDescent="0.15">
      <c r="A11" s="57">
        <v>2008</v>
      </c>
      <c r="B11" s="56">
        <v>0</v>
      </c>
      <c r="C11" s="58">
        <f t="shared" si="1"/>
        <v>0</v>
      </c>
      <c r="D11" s="58"/>
      <c r="E11" s="56">
        <v>486</v>
      </c>
      <c r="F11" s="58">
        <f t="shared" si="2"/>
        <v>0.18409090909090908</v>
      </c>
      <c r="G11" s="58"/>
      <c r="H11" s="56">
        <f t="shared" si="0"/>
        <v>486</v>
      </c>
      <c r="I11" s="58">
        <f t="shared" si="3"/>
        <v>0.18409090909090908</v>
      </c>
      <c r="J11" s="58"/>
      <c r="K11" s="56" t="s">
        <v>54</v>
      </c>
    </row>
    <row r="12" spans="1:11" ht="16.5" customHeight="1" x14ac:dyDescent="0.15">
      <c r="A12" s="57">
        <v>2009</v>
      </c>
      <c r="B12" s="57">
        <v>0</v>
      </c>
      <c r="C12" s="58">
        <f t="shared" si="1"/>
        <v>0</v>
      </c>
      <c r="D12" s="57"/>
      <c r="E12" s="57">
        <v>334</v>
      </c>
      <c r="F12" s="58">
        <f t="shared" si="2"/>
        <v>0.12651515151515152</v>
      </c>
      <c r="G12" s="57"/>
      <c r="H12" s="57">
        <f>SUM(B12,E12)</f>
        <v>334</v>
      </c>
      <c r="I12" s="58">
        <f t="shared" si="3"/>
        <v>0.12651515151515152</v>
      </c>
      <c r="J12" s="57"/>
      <c r="K12" s="56" t="s">
        <v>54</v>
      </c>
    </row>
    <row r="13" spans="1:11" ht="16.5" customHeight="1" x14ac:dyDescent="0.15">
      <c r="A13" s="57">
        <v>2010</v>
      </c>
      <c r="B13" s="57">
        <v>0</v>
      </c>
      <c r="C13" s="58">
        <f t="shared" si="1"/>
        <v>0</v>
      </c>
      <c r="D13" s="57"/>
      <c r="E13" s="57">
        <v>338</v>
      </c>
      <c r="F13" s="58">
        <f t="shared" si="2"/>
        <v>0.12803030303030302</v>
      </c>
      <c r="G13" s="57"/>
      <c r="H13" s="57">
        <f t="shared" si="0"/>
        <v>338</v>
      </c>
      <c r="I13" s="58">
        <f t="shared" si="3"/>
        <v>0.12803030303030302</v>
      </c>
      <c r="J13" s="57"/>
      <c r="K13" s="56" t="s">
        <v>54</v>
      </c>
    </row>
    <row r="14" spans="1:11" ht="18.75" customHeight="1" x14ac:dyDescent="0.15"/>
    <row r="15" spans="1:11" ht="18.75" customHeight="1" x14ac:dyDescent="0.15">
      <c r="A15" s="211" t="s">
        <v>60</v>
      </c>
      <c r="B15" s="211"/>
      <c r="C15" s="211"/>
      <c r="D15" s="211"/>
      <c r="E15" s="211"/>
      <c r="F15" s="211"/>
      <c r="G15" s="211"/>
    </row>
    <row r="16" spans="1:11" ht="18.75" customHeight="1" x14ac:dyDescent="0.15"/>
    <row r="17" spans="1:7" ht="25.5" customHeight="1" x14ac:dyDescent="0.15">
      <c r="A17" s="57" t="s">
        <v>58</v>
      </c>
      <c r="B17" s="57" t="s">
        <v>52</v>
      </c>
      <c r="C17" s="57" t="s">
        <v>53</v>
      </c>
      <c r="D17" s="57"/>
      <c r="E17" s="59" t="s">
        <v>129</v>
      </c>
      <c r="F17" s="57" t="s">
        <v>53</v>
      </c>
      <c r="G17" s="57"/>
    </row>
    <row r="18" spans="1:7" ht="12.75" customHeight="1" x14ac:dyDescent="0.15">
      <c r="A18" s="57">
        <v>2002</v>
      </c>
      <c r="B18" s="56">
        <v>833</v>
      </c>
      <c r="C18" s="58">
        <f>B18/2580</f>
        <v>0.32286821705426355</v>
      </c>
      <c r="D18" s="56"/>
      <c r="E18" s="60">
        <f>B18*0.5</f>
        <v>416.5</v>
      </c>
      <c r="F18" s="58">
        <f t="shared" ref="F18:F26" si="4">E18/2640</f>
        <v>0.15776515151515152</v>
      </c>
      <c r="G18" s="56"/>
    </row>
    <row r="19" spans="1:7" ht="12.75" customHeight="1" x14ac:dyDescent="0.15">
      <c r="A19" s="57">
        <v>2003</v>
      </c>
      <c r="B19" s="56">
        <v>779</v>
      </c>
      <c r="C19" s="58">
        <f t="shared" ref="C19:C26" si="5">B19/2640</f>
        <v>0.2950757575757576</v>
      </c>
      <c r="D19" s="56"/>
      <c r="E19" s="60">
        <f>B19*0.5</f>
        <v>389.5</v>
      </c>
      <c r="F19" s="58">
        <f t="shared" si="4"/>
        <v>0.1475378787878788</v>
      </c>
      <c r="G19" s="56"/>
    </row>
    <row r="20" spans="1:7" ht="12.75" customHeight="1" x14ac:dyDescent="0.15">
      <c r="A20" s="57">
        <v>2004</v>
      </c>
      <c r="B20" s="56">
        <v>359</v>
      </c>
      <c r="C20" s="58">
        <f t="shared" si="5"/>
        <v>0.13598484848484849</v>
      </c>
      <c r="D20" s="56"/>
      <c r="E20" s="60">
        <f t="shared" ref="E20:E26" si="6">B20*0.5</f>
        <v>179.5</v>
      </c>
      <c r="F20" s="58">
        <f t="shared" si="4"/>
        <v>6.7992424242424243E-2</v>
      </c>
      <c r="G20" s="56"/>
    </row>
    <row r="21" spans="1:7" ht="12.75" customHeight="1" x14ac:dyDescent="0.15">
      <c r="A21" s="57">
        <v>2005</v>
      </c>
      <c r="B21" s="56">
        <v>414</v>
      </c>
      <c r="C21" s="58">
        <f t="shared" si="5"/>
        <v>0.15681818181818183</v>
      </c>
      <c r="D21" s="56"/>
      <c r="E21" s="60">
        <f t="shared" si="6"/>
        <v>207</v>
      </c>
      <c r="F21" s="58">
        <f t="shared" si="4"/>
        <v>7.8409090909090914E-2</v>
      </c>
      <c r="G21" s="56"/>
    </row>
    <row r="22" spans="1:7" ht="12.75" customHeight="1" x14ac:dyDescent="0.15">
      <c r="A22" s="57">
        <v>2006</v>
      </c>
      <c r="B22" s="56">
        <v>295</v>
      </c>
      <c r="C22" s="58">
        <f t="shared" si="5"/>
        <v>0.11174242424242424</v>
      </c>
      <c r="D22" s="56"/>
      <c r="E22" s="60">
        <f t="shared" si="6"/>
        <v>147.5</v>
      </c>
      <c r="F22" s="58">
        <f t="shared" si="4"/>
        <v>5.587121212121212E-2</v>
      </c>
      <c r="G22" s="56"/>
    </row>
    <row r="23" spans="1:7" ht="12.75" customHeight="1" x14ac:dyDescent="0.15">
      <c r="A23" s="57">
        <v>2007</v>
      </c>
      <c r="B23" s="56">
        <v>257</v>
      </c>
      <c r="C23" s="58">
        <f t="shared" si="5"/>
        <v>9.7348484848484851E-2</v>
      </c>
      <c r="D23" s="56"/>
      <c r="E23" s="60">
        <f t="shared" si="6"/>
        <v>128.5</v>
      </c>
      <c r="F23" s="58">
        <f t="shared" si="4"/>
        <v>4.8674242424242425E-2</v>
      </c>
      <c r="G23" s="56"/>
    </row>
    <row r="24" spans="1:7" ht="12.75" customHeight="1" x14ac:dyDescent="0.15">
      <c r="A24" s="57">
        <v>2008</v>
      </c>
      <c r="B24" s="56">
        <v>161</v>
      </c>
      <c r="C24" s="58">
        <f t="shared" si="5"/>
        <v>6.0984848484848482E-2</v>
      </c>
      <c r="D24" s="56"/>
      <c r="E24" s="60">
        <f t="shared" si="6"/>
        <v>80.5</v>
      </c>
      <c r="F24" s="58">
        <f t="shared" si="4"/>
        <v>3.0492424242424241E-2</v>
      </c>
      <c r="G24" s="58"/>
    </row>
    <row r="25" spans="1:7" ht="12.75" customHeight="1" x14ac:dyDescent="0.15">
      <c r="A25" s="57">
        <v>2009</v>
      </c>
      <c r="B25" s="56">
        <v>253</v>
      </c>
      <c r="C25" s="58">
        <f t="shared" si="5"/>
        <v>9.583333333333334E-2</v>
      </c>
      <c r="D25" s="56"/>
      <c r="E25" s="60">
        <f>B25*0.5</f>
        <v>126.5</v>
      </c>
      <c r="F25" s="58">
        <f t="shared" si="4"/>
        <v>4.791666666666667E-2</v>
      </c>
      <c r="G25" s="56"/>
    </row>
    <row r="26" spans="1:7" ht="12.75" customHeight="1" x14ac:dyDescent="0.15">
      <c r="A26" s="57">
        <v>2010</v>
      </c>
      <c r="B26" s="56">
        <v>516</v>
      </c>
      <c r="C26" s="58">
        <f t="shared" si="5"/>
        <v>0.19545454545454546</v>
      </c>
      <c r="D26" s="56"/>
      <c r="E26" s="60">
        <f t="shared" si="6"/>
        <v>258</v>
      </c>
      <c r="F26" s="58">
        <f t="shared" si="4"/>
        <v>9.7727272727272732E-2</v>
      </c>
      <c r="G26" s="56"/>
    </row>
    <row r="28" spans="1:7" ht="19.5" customHeight="1" x14ac:dyDescent="0.15">
      <c r="A28" s="214" t="s">
        <v>59</v>
      </c>
      <c r="B28" s="214"/>
      <c r="C28" s="214"/>
      <c r="D28" s="214"/>
      <c r="E28" s="214"/>
    </row>
    <row r="29" spans="1:7" ht="15" customHeight="1" x14ac:dyDescent="0.15">
      <c r="A29" s="57" t="s">
        <v>58</v>
      </c>
      <c r="B29" s="57" t="s">
        <v>52</v>
      </c>
      <c r="C29" s="57" t="s">
        <v>53</v>
      </c>
      <c r="D29" s="57"/>
      <c r="E29" s="56"/>
    </row>
    <row r="30" spans="1:7" ht="15" customHeight="1" x14ac:dyDescent="0.15">
      <c r="A30" s="57">
        <v>2002</v>
      </c>
      <c r="B30" s="61">
        <f t="shared" ref="B30:B36" si="7">SUM(H5,E18)</f>
        <v>600.5</v>
      </c>
      <c r="C30" s="58">
        <f>B30/2580</f>
        <v>0.23275193798449612</v>
      </c>
      <c r="D30" s="56"/>
      <c r="E30" s="56"/>
    </row>
    <row r="31" spans="1:7" ht="15" customHeight="1" x14ac:dyDescent="0.15">
      <c r="A31" s="57">
        <v>2003</v>
      </c>
      <c r="B31" s="61">
        <f t="shared" si="7"/>
        <v>677.5</v>
      </c>
      <c r="C31" s="58">
        <f t="shared" ref="C31:C38" si="8">B31/2640</f>
        <v>0.2566287878787879</v>
      </c>
      <c r="D31" s="56"/>
      <c r="E31" s="56"/>
    </row>
    <row r="32" spans="1:7" ht="15" customHeight="1" x14ac:dyDescent="0.15">
      <c r="A32" s="57">
        <v>2004</v>
      </c>
      <c r="B32" s="61">
        <f t="shared" si="7"/>
        <v>668.5</v>
      </c>
      <c r="C32" s="58">
        <f t="shared" si="8"/>
        <v>0.25321969696969698</v>
      </c>
      <c r="D32" s="56"/>
      <c r="E32" s="56"/>
    </row>
    <row r="33" spans="1:5" ht="15" customHeight="1" x14ac:dyDescent="0.15">
      <c r="A33" s="57">
        <v>2005</v>
      </c>
      <c r="B33" s="61">
        <f t="shared" si="7"/>
        <v>842</v>
      </c>
      <c r="C33" s="58">
        <f t="shared" si="8"/>
        <v>0.31893939393939397</v>
      </c>
      <c r="D33" s="56"/>
      <c r="E33" s="56"/>
    </row>
    <row r="34" spans="1:5" ht="15" customHeight="1" x14ac:dyDescent="0.15">
      <c r="A34" s="57">
        <v>2006</v>
      </c>
      <c r="B34" s="61">
        <f t="shared" si="7"/>
        <v>733.5</v>
      </c>
      <c r="C34" s="58">
        <f t="shared" si="8"/>
        <v>0.27784090909090908</v>
      </c>
      <c r="D34" s="56"/>
      <c r="E34" s="56"/>
    </row>
    <row r="35" spans="1:5" ht="15" customHeight="1" x14ac:dyDescent="0.15">
      <c r="A35" s="57">
        <v>2007</v>
      </c>
      <c r="B35" s="61">
        <f t="shared" si="7"/>
        <v>748.5</v>
      </c>
      <c r="C35" s="58">
        <f t="shared" si="8"/>
        <v>0.28352272727272726</v>
      </c>
      <c r="D35" s="56"/>
      <c r="E35" s="56"/>
    </row>
    <row r="36" spans="1:5" ht="15" customHeight="1" x14ac:dyDescent="0.15">
      <c r="A36" s="57">
        <v>2008</v>
      </c>
      <c r="B36" s="61">
        <f t="shared" si="7"/>
        <v>566.5</v>
      </c>
      <c r="C36" s="58">
        <f t="shared" si="8"/>
        <v>0.21458333333333332</v>
      </c>
      <c r="D36" s="58"/>
      <c r="E36" s="56"/>
    </row>
    <row r="37" spans="1:5" ht="15" customHeight="1" x14ac:dyDescent="0.15">
      <c r="A37" s="57">
        <v>2009</v>
      </c>
      <c r="B37" s="61">
        <f>SUM(H13,E25)</f>
        <v>464.5</v>
      </c>
      <c r="C37" s="58">
        <f t="shared" si="8"/>
        <v>0.17594696969696969</v>
      </c>
      <c r="D37" s="56"/>
      <c r="E37" s="56"/>
    </row>
    <row r="38" spans="1:5" ht="15" customHeight="1" x14ac:dyDescent="0.15">
      <c r="A38" s="57">
        <v>2010</v>
      </c>
      <c r="B38" s="61">
        <f>SUM(H13,E26)</f>
        <v>596</v>
      </c>
      <c r="C38" s="58">
        <f t="shared" si="8"/>
        <v>0.22575757575757577</v>
      </c>
      <c r="D38" s="56"/>
      <c r="E38" s="56"/>
    </row>
  </sheetData>
  <mergeCells count="7">
    <mergeCell ref="A1:J1"/>
    <mergeCell ref="K3:K4"/>
    <mergeCell ref="A15:G15"/>
    <mergeCell ref="A28:E28"/>
    <mergeCell ref="B3:D3"/>
    <mergeCell ref="E3:G3"/>
    <mergeCell ref="H3:J3"/>
  </mergeCells>
  <phoneticPr fontId="2" type="noConversion"/>
  <pageMargins left="0.78" right="0.48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view="pageBreakPreview" zoomScale="85" zoomScaleNormal="85" workbookViewId="0">
      <selection activeCell="B17" sqref="B17"/>
    </sheetView>
  </sheetViews>
  <sheetFormatPr defaultColWidth="8.88671875" defaultRowHeight="19.5" customHeight="1" x14ac:dyDescent="0.15"/>
  <cols>
    <col min="1" max="1" width="16.21875" style="1" customWidth="1"/>
    <col min="2" max="2" width="8.33203125" style="1" customWidth="1"/>
    <col min="3" max="3" width="6.33203125" style="2" customWidth="1"/>
    <col min="4" max="10" width="6" style="2" customWidth="1"/>
    <col min="11" max="11" width="6.109375" style="2" customWidth="1"/>
    <col min="12" max="12" width="6.33203125" style="2" customWidth="1"/>
    <col min="13" max="13" width="5.88671875" style="2" customWidth="1"/>
    <col min="14" max="20" width="6.21875" style="2" customWidth="1"/>
    <col min="21" max="21" width="7.33203125" style="2" customWidth="1"/>
    <col min="22" max="22" width="7" style="2" customWidth="1"/>
    <col min="23" max="23" width="6.88671875" style="2" customWidth="1"/>
    <col min="24" max="25" width="5.44140625" style="1" hidden="1" customWidth="1"/>
    <col min="26" max="28" width="5.5546875" style="1" customWidth="1"/>
    <col min="29" max="29" width="7.44140625" style="1" customWidth="1"/>
    <col min="30" max="30" width="6.77734375" style="1" customWidth="1"/>
    <col min="31" max="16384" width="8.88671875" style="1"/>
  </cols>
  <sheetData>
    <row r="1" spans="1:30" ht="33" customHeight="1" x14ac:dyDescent="0.15">
      <c r="A1" s="6" t="s">
        <v>123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"/>
      <c r="Y1" s="4"/>
      <c r="Z1" s="4"/>
      <c r="AA1" s="4"/>
      <c r="AB1" s="4"/>
      <c r="AC1" s="4"/>
      <c r="AD1" s="4"/>
    </row>
    <row r="2" spans="1:30" ht="19.5" customHeight="1" x14ac:dyDescent="0.15">
      <c r="A2" s="204" t="s">
        <v>1</v>
      </c>
      <c r="B2" s="64"/>
      <c r="C2" s="207" t="s">
        <v>91</v>
      </c>
      <c r="D2" s="24" t="s">
        <v>4</v>
      </c>
      <c r="E2" s="25"/>
      <c r="F2" s="25"/>
      <c r="G2" s="25"/>
      <c r="H2" s="25"/>
      <c r="I2" s="25"/>
      <c r="J2" s="25"/>
      <c r="K2" s="25"/>
      <c r="L2" s="25"/>
      <c r="M2" s="26"/>
      <c r="N2" s="24" t="s">
        <v>7</v>
      </c>
      <c r="O2" s="47"/>
      <c r="P2" s="47"/>
      <c r="Q2" s="47"/>
      <c r="R2" s="25"/>
      <c r="S2" s="47"/>
      <c r="T2" s="24"/>
      <c r="U2" s="26"/>
      <c r="V2" s="27"/>
      <c r="W2" s="181" t="s">
        <v>39</v>
      </c>
      <c r="X2" s="29"/>
      <c r="Y2" s="30"/>
      <c r="Z2" s="191" t="s">
        <v>8</v>
      </c>
      <c r="AA2" s="192"/>
      <c r="AB2" s="193"/>
      <c r="AC2" s="181" t="s">
        <v>45</v>
      </c>
      <c r="AD2" s="181" t="s">
        <v>46</v>
      </c>
    </row>
    <row r="3" spans="1:30" ht="40.5" customHeight="1" x14ac:dyDescent="0.15">
      <c r="A3" s="205"/>
      <c r="B3" s="65" t="s">
        <v>107</v>
      </c>
      <c r="C3" s="208"/>
      <c r="D3" s="31" t="s">
        <v>104</v>
      </c>
      <c r="E3" s="32" t="s">
        <v>97</v>
      </c>
      <c r="F3" s="49" t="s">
        <v>9</v>
      </c>
      <c r="G3" s="149" t="s">
        <v>105</v>
      </c>
      <c r="H3" s="90" t="s">
        <v>100</v>
      </c>
      <c r="I3" s="33" t="s">
        <v>3</v>
      </c>
      <c r="J3" s="34" t="s">
        <v>108</v>
      </c>
      <c r="K3" s="189" t="s">
        <v>93</v>
      </c>
      <c r="L3" s="199" t="s">
        <v>0</v>
      </c>
      <c r="M3" s="181" t="s">
        <v>42</v>
      </c>
      <c r="N3" s="82" t="s">
        <v>10</v>
      </c>
      <c r="O3" s="82"/>
      <c r="P3" s="92" t="s">
        <v>94</v>
      </c>
      <c r="Q3" s="43"/>
      <c r="R3" s="43" t="s">
        <v>11</v>
      </c>
      <c r="S3" s="144"/>
      <c r="T3" s="62"/>
      <c r="U3" s="35" t="s">
        <v>43</v>
      </c>
      <c r="V3" s="28" t="s">
        <v>40</v>
      </c>
      <c r="W3" s="182"/>
      <c r="X3" s="185" t="s">
        <v>12</v>
      </c>
      <c r="Y3" s="187" t="s">
        <v>5</v>
      </c>
      <c r="Z3" s="189" t="s">
        <v>13</v>
      </c>
      <c r="AA3" s="194" t="s">
        <v>96</v>
      </c>
      <c r="AB3" s="181" t="s">
        <v>14</v>
      </c>
      <c r="AC3" s="182"/>
      <c r="AD3" s="182"/>
    </row>
    <row r="4" spans="1:30" ht="18.75" customHeight="1" x14ac:dyDescent="0.15">
      <c r="A4" s="206"/>
      <c r="B4" s="66"/>
      <c r="C4" s="209"/>
      <c r="D4" s="38" t="s">
        <v>15</v>
      </c>
      <c r="E4" s="36" t="s">
        <v>106</v>
      </c>
      <c r="F4" s="50" t="s">
        <v>16</v>
      </c>
      <c r="G4" s="39" t="s">
        <v>16</v>
      </c>
      <c r="H4" s="36" t="s">
        <v>16</v>
      </c>
      <c r="I4" s="36" t="s">
        <v>16</v>
      </c>
      <c r="J4" s="39" t="s">
        <v>16</v>
      </c>
      <c r="K4" s="203"/>
      <c r="L4" s="199"/>
      <c r="M4" s="183"/>
      <c r="N4" s="40" t="s">
        <v>95</v>
      </c>
      <c r="O4" s="40" t="s">
        <v>109</v>
      </c>
      <c r="P4" s="41" t="s">
        <v>110</v>
      </c>
      <c r="Q4" s="41" t="s">
        <v>109</v>
      </c>
      <c r="R4" s="41" t="s">
        <v>17</v>
      </c>
      <c r="S4" s="41" t="s">
        <v>109</v>
      </c>
      <c r="T4" s="36" t="s">
        <v>111</v>
      </c>
      <c r="U4" s="42"/>
      <c r="V4" s="37"/>
      <c r="W4" s="184"/>
      <c r="X4" s="186"/>
      <c r="Y4" s="188"/>
      <c r="Z4" s="190"/>
      <c r="AA4" s="195"/>
      <c r="AB4" s="184"/>
      <c r="AC4" s="183"/>
      <c r="AD4" s="183"/>
    </row>
    <row r="5" spans="1:30" s="2" customFormat="1" ht="21.75" customHeight="1" x14ac:dyDescent="0.15">
      <c r="A5" s="95" t="s">
        <v>18</v>
      </c>
      <c r="B5" s="95" t="s">
        <v>112</v>
      </c>
      <c r="C5" s="96">
        <v>240</v>
      </c>
      <c r="D5" s="97">
        <v>122</v>
      </c>
      <c r="E5" s="80">
        <v>25</v>
      </c>
      <c r="F5" s="93">
        <v>4</v>
      </c>
      <c r="G5" s="98">
        <v>5</v>
      </c>
      <c r="H5" s="80">
        <v>6</v>
      </c>
      <c r="I5" s="99" t="s">
        <v>19</v>
      </c>
      <c r="J5" s="98">
        <v>3</v>
      </c>
      <c r="K5" s="100">
        <f t="shared" ref="K5:K16" si="0">C5*60%</f>
        <v>144</v>
      </c>
      <c r="L5" s="101">
        <f t="shared" ref="L5:L13" si="1">SUM(D5:J5)</f>
        <v>165</v>
      </c>
      <c r="M5" s="102">
        <f t="shared" ref="M5:M13" si="2">L5/C5*100</f>
        <v>68.75</v>
      </c>
      <c r="N5" s="97">
        <v>37</v>
      </c>
      <c r="O5" s="97"/>
      <c r="P5" s="80">
        <v>10</v>
      </c>
      <c r="Q5" s="97"/>
      <c r="R5" s="97">
        <v>28</v>
      </c>
      <c r="S5" s="97"/>
      <c r="T5" s="103" t="s">
        <v>19</v>
      </c>
      <c r="U5" s="101">
        <f t="shared" ref="U5:U13" si="3">SUM(N5:T5)</f>
        <v>75</v>
      </c>
      <c r="V5" s="104">
        <f t="shared" ref="V5:V16" si="4">U5/C5*100</f>
        <v>31.25</v>
      </c>
      <c r="W5" s="105">
        <f t="shared" ref="W5:W13" si="5">SUM(L5,U5)</f>
        <v>240</v>
      </c>
      <c r="X5" s="106">
        <f t="shared" ref="X5:X13" si="6">U5*60%</f>
        <v>45</v>
      </c>
      <c r="Y5" s="107">
        <f t="shared" ref="Y5:Y13" si="7">U5*40%</f>
        <v>30</v>
      </c>
      <c r="Z5" s="80">
        <v>13</v>
      </c>
      <c r="AA5" s="80">
        <v>16</v>
      </c>
      <c r="AB5" s="93">
        <v>4</v>
      </c>
      <c r="AC5" s="145">
        <f t="shared" ref="AC5:AC32" si="8">SUM(W5,Z5,AA5)</f>
        <v>269</v>
      </c>
      <c r="AD5" s="146">
        <f t="shared" ref="AD5:AD36" si="9">SUM(W5,Z5,AA5,AB5)</f>
        <v>273</v>
      </c>
    </row>
    <row r="6" spans="1:30" s="2" customFormat="1" ht="21.75" customHeight="1" x14ac:dyDescent="0.15">
      <c r="A6" s="121" t="s">
        <v>20</v>
      </c>
      <c r="B6" s="121" t="s">
        <v>112</v>
      </c>
      <c r="C6" s="122">
        <v>80</v>
      </c>
      <c r="D6" s="123">
        <v>30</v>
      </c>
      <c r="E6" s="124">
        <v>10</v>
      </c>
      <c r="F6" s="125">
        <v>2</v>
      </c>
      <c r="G6" s="126">
        <v>2</v>
      </c>
      <c r="H6" s="124">
        <v>2</v>
      </c>
      <c r="I6" s="124">
        <v>3</v>
      </c>
      <c r="J6" s="126">
        <v>2</v>
      </c>
      <c r="K6" s="127">
        <f t="shared" si="0"/>
        <v>48</v>
      </c>
      <c r="L6" s="128">
        <f t="shared" si="1"/>
        <v>51</v>
      </c>
      <c r="M6" s="129">
        <f t="shared" si="2"/>
        <v>63.749999999999993</v>
      </c>
      <c r="N6" s="123">
        <v>16</v>
      </c>
      <c r="O6" s="123"/>
      <c r="P6" s="124">
        <v>4</v>
      </c>
      <c r="Q6" s="123"/>
      <c r="R6" s="123">
        <v>9</v>
      </c>
      <c r="S6" s="123"/>
      <c r="T6" s="130" t="s">
        <v>19</v>
      </c>
      <c r="U6" s="128">
        <f t="shared" si="3"/>
        <v>29</v>
      </c>
      <c r="V6" s="131">
        <f t="shared" si="4"/>
        <v>36.25</v>
      </c>
      <c r="W6" s="132">
        <f t="shared" si="5"/>
        <v>80</v>
      </c>
      <c r="X6" s="133">
        <f t="shared" si="6"/>
        <v>17.399999999999999</v>
      </c>
      <c r="Y6" s="134">
        <f t="shared" si="7"/>
        <v>11.600000000000001</v>
      </c>
      <c r="Z6" s="124">
        <v>6</v>
      </c>
      <c r="AA6" s="124">
        <v>6</v>
      </c>
      <c r="AB6" s="125">
        <v>3</v>
      </c>
      <c r="AC6" s="135">
        <f t="shared" si="8"/>
        <v>92</v>
      </c>
      <c r="AD6" s="133">
        <f t="shared" si="9"/>
        <v>95</v>
      </c>
    </row>
    <row r="7" spans="1:30" s="2" customFormat="1" ht="21.75" customHeight="1" x14ac:dyDescent="0.15">
      <c r="A7" s="121" t="s">
        <v>21</v>
      </c>
      <c r="B7" s="121" t="s">
        <v>112</v>
      </c>
      <c r="C7" s="122">
        <v>80</v>
      </c>
      <c r="D7" s="123">
        <v>30</v>
      </c>
      <c r="E7" s="124">
        <v>10</v>
      </c>
      <c r="F7" s="125">
        <v>2</v>
      </c>
      <c r="G7" s="126">
        <v>2</v>
      </c>
      <c r="H7" s="124">
        <v>2</v>
      </c>
      <c r="I7" s="124">
        <v>3</v>
      </c>
      <c r="J7" s="126">
        <v>2</v>
      </c>
      <c r="K7" s="127">
        <f t="shared" si="0"/>
        <v>48</v>
      </c>
      <c r="L7" s="128">
        <f t="shared" si="1"/>
        <v>51</v>
      </c>
      <c r="M7" s="129">
        <f t="shared" si="2"/>
        <v>63.749999999999993</v>
      </c>
      <c r="N7" s="123">
        <v>16</v>
      </c>
      <c r="O7" s="123"/>
      <c r="P7" s="124">
        <v>4</v>
      </c>
      <c r="Q7" s="123"/>
      <c r="R7" s="123">
        <v>9</v>
      </c>
      <c r="S7" s="123"/>
      <c r="T7" s="130" t="s">
        <v>19</v>
      </c>
      <c r="U7" s="128">
        <f t="shared" si="3"/>
        <v>29</v>
      </c>
      <c r="V7" s="131">
        <f t="shared" si="4"/>
        <v>36.25</v>
      </c>
      <c r="W7" s="132">
        <f t="shared" si="5"/>
        <v>80</v>
      </c>
      <c r="X7" s="133">
        <f t="shared" si="6"/>
        <v>17.399999999999999</v>
      </c>
      <c r="Y7" s="134">
        <f t="shared" si="7"/>
        <v>11.600000000000001</v>
      </c>
      <c r="Z7" s="124">
        <v>6</v>
      </c>
      <c r="AA7" s="124">
        <v>6</v>
      </c>
      <c r="AB7" s="125">
        <v>3</v>
      </c>
      <c r="AC7" s="135">
        <f t="shared" si="8"/>
        <v>92</v>
      </c>
      <c r="AD7" s="133">
        <f t="shared" si="9"/>
        <v>95</v>
      </c>
    </row>
    <row r="8" spans="1:30" s="2" customFormat="1" ht="21.75" customHeight="1" x14ac:dyDescent="0.15">
      <c r="A8" s="121" t="s">
        <v>22</v>
      </c>
      <c r="B8" s="121" t="s">
        <v>112</v>
      </c>
      <c r="C8" s="122">
        <v>80</v>
      </c>
      <c r="D8" s="123">
        <v>30</v>
      </c>
      <c r="E8" s="124">
        <v>10</v>
      </c>
      <c r="F8" s="125">
        <v>2</v>
      </c>
      <c r="G8" s="126">
        <v>2</v>
      </c>
      <c r="H8" s="124">
        <v>2</v>
      </c>
      <c r="I8" s="124">
        <v>3</v>
      </c>
      <c r="J8" s="126">
        <v>2</v>
      </c>
      <c r="K8" s="127">
        <f t="shared" si="0"/>
        <v>48</v>
      </c>
      <c r="L8" s="128">
        <f t="shared" si="1"/>
        <v>51</v>
      </c>
      <c r="M8" s="129">
        <f t="shared" si="2"/>
        <v>63.749999999999993</v>
      </c>
      <c r="N8" s="123">
        <v>16</v>
      </c>
      <c r="O8" s="123"/>
      <c r="P8" s="124">
        <v>4</v>
      </c>
      <c r="Q8" s="123"/>
      <c r="R8" s="123">
        <v>8</v>
      </c>
      <c r="S8" s="123"/>
      <c r="T8" s="123">
        <v>1</v>
      </c>
      <c r="U8" s="128">
        <f t="shared" si="3"/>
        <v>29</v>
      </c>
      <c r="V8" s="131">
        <f t="shared" si="4"/>
        <v>36.25</v>
      </c>
      <c r="W8" s="132">
        <f t="shared" si="5"/>
        <v>80</v>
      </c>
      <c r="X8" s="133">
        <f t="shared" si="6"/>
        <v>17.399999999999999</v>
      </c>
      <c r="Y8" s="134">
        <f t="shared" si="7"/>
        <v>11.600000000000001</v>
      </c>
      <c r="Z8" s="124">
        <v>6</v>
      </c>
      <c r="AA8" s="124">
        <v>6</v>
      </c>
      <c r="AB8" s="125">
        <v>3</v>
      </c>
      <c r="AC8" s="135">
        <f t="shared" si="8"/>
        <v>92</v>
      </c>
      <c r="AD8" s="133">
        <f t="shared" si="9"/>
        <v>95</v>
      </c>
    </row>
    <row r="9" spans="1:30" s="2" customFormat="1" ht="21.75" customHeight="1" x14ac:dyDescent="0.15">
      <c r="A9" s="121" t="s">
        <v>113</v>
      </c>
      <c r="B9" s="121" t="s">
        <v>112</v>
      </c>
      <c r="C9" s="122">
        <v>200</v>
      </c>
      <c r="D9" s="123">
        <v>100</v>
      </c>
      <c r="E9" s="124">
        <v>18</v>
      </c>
      <c r="F9" s="125">
        <v>3</v>
      </c>
      <c r="G9" s="126">
        <v>4</v>
      </c>
      <c r="H9" s="124">
        <v>3</v>
      </c>
      <c r="I9" s="124" t="s">
        <v>19</v>
      </c>
      <c r="J9" s="126">
        <v>2</v>
      </c>
      <c r="K9" s="127">
        <f t="shared" si="0"/>
        <v>120</v>
      </c>
      <c r="L9" s="128">
        <f t="shared" si="1"/>
        <v>130</v>
      </c>
      <c r="M9" s="129">
        <f t="shared" si="2"/>
        <v>65</v>
      </c>
      <c r="N9" s="123">
        <v>40</v>
      </c>
      <c r="O9" s="123"/>
      <c r="P9" s="124">
        <v>7</v>
      </c>
      <c r="Q9" s="123"/>
      <c r="R9" s="123">
        <v>23</v>
      </c>
      <c r="S9" s="123"/>
      <c r="T9" s="123" t="s">
        <v>19</v>
      </c>
      <c r="U9" s="128">
        <f t="shared" si="3"/>
        <v>70</v>
      </c>
      <c r="V9" s="131">
        <f t="shared" si="4"/>
        <v>35</v>
      </c>
      <c r="W9" s="132">
        <f t="shared" si="5"/>
        <v>200</v>
      </c>
      <c r="X9" s="133">
        <f t="shared" si="6"/>
        <v>42</v>
      </c>
      <c r="Y9" s="134">
        <f t="shared" si="7"/>
        <v>28</v>
      </c>
      <c r="Z9" s="124">
        <v>13</v>
      </c>
      <c r="AA9" s="124">
        <v>15</v>
      </c>
      <c r="AB9" s="125">
        <v>3</v>
      </c>
      <c r="AC9" s="135">
        <f t="shared" si="8"/>
        <v>228</v>
      </c>
      <c r="AD9" s="133">
        <f t="shared" si="9"/>
        <v>231</v>
      </c>
    </row>
    <row r="10" spans="1:30" s="2" customFormat="1" ht="22.5" customHeight="1" x14ac:dyDescent="0.15">
      <c r="A10" s="121" t="s">
        <v>99</v>
      </c>
      <c r="B10" s="121" t="s">
        <v>112</v>
      </c>
      <c r="C10" s="122">
        <v>20</v>
      </c>
      <c r="D10" s="123">
        <v>5</v>
      </c>
      <c r="E10" s="124" t="s">
        <v>6</v>
      </c>
      <c r="F10" s="125" t="s">
        <v>6</v>
      </c>
      <c r="G10" s="126" t="s">
        <v>6</v>
      </c>
      <c r="H10" s="124" t="s">
        <v>6</v>
      </c>
      <c r="I10" s="124" t="s">
        <v>19</v>
      </c>
      <c r="J10" s="126" t="s">
        <v>19</v>
      </c>
      <c r="K10" s="127">
        <f t="shared" si="0"/>
        <v>12</v>
      </c>
      <c r="L10" s="128">
        <f t="shared" si="1"/>
        <v>5</v>
      </c>
      <c r="M10" s="129">
        <f t="shared" si="2"/>
        <v>25</v>
      </c>
      <c r="N10" s="123">
        <v>8</v>
      </c>
      <c r="O10" s="123"/>
      <c r="P10" s="124">
        <v>3</v>
      </c>
      <c r="Q10" s="123"/>
      <c r="R10" s="123">
        <v>4</v>
      </c>
      <c r="S10" s="123"/>
      <c r="T10" s="123" t="s">
        <v>19</v>
      </c>
      <c r="U10" s="128">
        <f t="shared" si="3"/>
        <v>15</v>
      </c>
      <c r="V10" s="131">
        <f t="shared" si="4"/>
        <v>75</v>
      </c>
      <c r="W10" s="132">
        <f t="shared" si="5"/>
        <v>20</v>
      </c>
      <c r="X10" s="133">
        <f t="shared" si="6"/>
        <v>9</v>
      </c>
      <c r="Y10" s="134">
        <f t="shared" si="7"/>
        <v>6</v>
      </c>
      <c r="Z10" s="124"/>
      <c r="AA10" s="124"/>
      <c r="AB10" s="125" t="s">
        <v>6</v>
      </c>
      <c r="AC10" s="135">
        <f t="shared" si="8"/>
        <v>20</v>
      </c>
      <c r="AD10" s="133">
        <f t="shared" si="9"/>
        <v>20</v>
      </c>
    </row>
    <row r="11" spans="1:30" s="2" customFormat="1" ht="21.75" customHeight="1" x14ac:dyDescent="0.15">
      <c r="A11" s="121" t="s">
        <v>62</v>
      </c>
      <c r="B11" s="121" t="s">
        <v>112</v>
      </c>
      <c r="C11" s="122">
        <v>160</v>
      </c>
      <c r="D11" s="123">
        <v>71</v>
      </c>
      <c r="E11" s="124">
        <v>13</v>
      </c>
      <c r="F11" s="125">
        <v>2</v>
      </c>
      <c r="G11" s="126">
        <v>3</v>
      </c>
      <c r="H11" s="124">
        <v>4</v>
      </c>
      <c r="I11" s="124">
        <v>2</v>
      </c>
      <c r="J11" s="126">
        <v>2</v>
      </c>
      <c r="K11" s="127">
        <f t="shared" si="0"/>
        <v>96</v>
      </c>
      <c r="L11" s="128">
        <f t="shared" si="1"/>
        <v>97</v>
      </c>
      <c r="M11" s="129">
        <f t="shared" si="2"/>
        <v>60.624999999999993</v>
      </c>
      <c r="N11" s="123">
        <v>37</v>
      </c>
      <c r="O11" s="123"/>
      <c r="P11" s="124">
        <v>5</v>
      </c>
      <c r="Q11" s="123"/>
      <c r="R11" s="123">
        <v>21</v>
      </c>
      <c r="S11" s="123"/>
      <c r="T11" s="123" t="s">
        <v>19</v>
      </c>
      <c r="U11" s="128">
        <f t="shared" si="3"/>
        <v>63</v>
      </c>
      <c r="V11" s="131">
        <f t="shared" si="4"/>
        <v>39.375</v>
      </c>
      <c r="W11" s="132">
        <f t="shared" si="5"/>
        <v>160</v>
      </c>
      <c r="X11" s="133">
        <f t="shared" si="6"/>
        <v>37.799999999999997</v>
      </c>
      <c r="Y11" s="134">
        <f t="shared" si="7"/>
        <v>25.200000000000003</v>
      </c>
      <c r="Z11" s="124">
        <v>7</v>
      </c>
      <c r="AA11" s="124">
        <v>7</v>
      </c>
      <c r="AB11" s="125">
        <v>3</v>
      </c>
      <c r="AC11" s="135">
        <f t="shared" si="8"/>
        <v>174</v>
      </c>
      <c r="AD11" s="133">
        <f t="shared" si="9"/>
        <v>177</v>
      </c>
    </row>
    <row r="12" spans="1:30" s="2" customFormat="1" ht="21.75" customHeight="1" x14ac:dyDescent="0.15">
      <c r="A12" s="121" t="s">
        <v>24</v>
      </c>
      <c r="B12" s="121" t="s">
        <v>112</v>
      </c>
      <c r="C12" s="122">
        <v>150</v>
      </c>
      <c r="D12" s="123">
        <v>71</v>
      </c>
      <c r="E12" s="124">
        <v>13</v>
      </c>
      <c r="F12" s="125">
        <v>4</v>
      </c>
      <c r="G12" s="126">
        <v>3</v>
      </c>
      <c r="H12" s="124">
        <v>4</v>
      </c>
      <c r="I12" s="124">
        <v>2</v>
      </c>
      <c r="J12" s="126">
        <v>2</v>
      </c>
      <c r="K12" s="127">
        <f t="shared" si="0"/>
        <v>90</v>
      </c>
      <c r="L12" s="128">
        <f t="shared" si="1"/>
        <v>99</v>
      </c>
      <c r="M12" s="129">
        <f t="shared" si="2"/>
        <v>66</v>
      </c>
      <c r="N12" s="123">
        <v>27</v>
      </c>
      <c r="O12" s="123"/>
      <c r="P12" s="124">
        <v>5</v>
      </c>
      <c r="Q12" s="123"/>
      <c r="R12" s="123">
        <v>19</v>
      </c>
      <c r="S12" s="123"/>
      <c r="T12" s="123" t="s">
        <v>19</v>
      </c>
      <c r="U12" s="128">
        <f t="shared" si="3"/>
        <v>51</v>
      </c>
      <c r="V12" s="131">
        <f t="shared" si="4"/>
        <v>34</v>
      </c>
      <c r="W12" s="132">
        <f t="shared" si="5"/>
        <v>150</v>
      </c>
      <c r="X12" s="133">
        <f t="shared" si="6"/>
        <v>30.599999999999998</v>
      </c>
      <c r="Y12" s="134">
        <f t="shared" si="7"/>
        <v>20.400000000000002</v>
      </c>
      <c r="Z12" s="124">
        <v>6</v>
      </c>
      <c r="AA12" s="124">
        <v>6</v>
      </c>
      <c r="AB12" s="125">
        <v>2</v>
      </c>
      <c r="AC12" s="135">
        <f t="shared" si="8"/>
        <v>162</v>
      </c>
      <c r="AD12" s="133">
        <f t="shared" si="9"/>
        <v>164</v>
      </c>
    </row>
    <row r="13" spans="1:30" s="2" customFormat="1" ht="21.75" customHeight="1" x14ac:dyDescent="0.15">
      <c r="A13" s="109" t="s">
        <v>23</v>
      </c>
      <c r="B13" s="110" t="s">
        <v>112</v>
      </c>
      <c r="C13" s="111">
        <v>120</v>
      </c>
      <c r="D13" s="112">
        <v>57</v>
      </c>
      <c r="E13" s="81">
        <v>10</v>
      </c>
      <c r="F13" s="94">
        <v>2</v>
      </c>
      <c r="G13" s="113">
        <v>4</v>
      </c>
      <c r="H13" s="81">
        <v>3</v>
      </c>
      <c r="I13" s="81" t="s">
        <v>19</v>
      </c>
      <c r="J13" s="113">
        <v>3</v>
      </c>
      <c r="K13" s="114">
        <f t="shared" si="0"/>
        <v>72</v>
      </c>
      <c r="L13" s="115">
        <f t="shared" si="1"/>
        <v>79</v>
      </c>
      <c r="M13" s="116">
        <f t="shared" si="2"/>
        <v>65.833333333333329</v>
      </c>
      <c r="N13" s="112">
        <v>22</v>
      </c>
      <c r="O13" s="112"/>
      <c r="P13" s="81">
        <v>3</v>
      </c>
      <c r="Q13" s="112"/>
      <c r="R13" s="112">
        <v>16</v>
      </c>
      <c r="S13" s="112"/>
      <c r="T13" s="112" t="s">
        <v>19</v>
      </c>
      <c r="U13" s="115">
        <f t="shared" si="3"/>
        <v>41</v>
      </c>
      <c r="V13" s="117">
        <f t="shared" si="4"/>
        <v>34.166666666666664</v>
      </c>
      <c r="W13" s="118">
        <f t="shared" si="5"/>
        <v>120</v>
      </c>
      <c r="X13" s="119">
        <f t="shared" si="6"/>
        <v>24.599999999999998</v>
      </c>
      <c r="Y13" s="120">
        <f t="shared" si="7"/>
        <v>16.400000000000002</v>
      </c>
      <c r="Z13" s="81">
        <v>10</v>
      </c>
      <c r="AA13" s="81">
        <v>10</v>
      </c>
      <c r="AB13" s="94">
        <v>2</v>
      </c>
      <c r="AC13" s="147">
        <f t="shared" si="8"/>
        <v>140</v>
      </c>
      <c r="AD13" s="148">
        <f t="shared" si="9"/>
        <v>142</v>
      </c>
    </row>
    <row r="14" spans="1:30" s="8" customFormat="1" ht="21.75" customHeight="1" x14ac:dyDescent="0.15">
      <c r="A14" s="9" t="s">
        <v>25</v>
      </c>
      <c r="B14" s="9"/>
      <c r="C14" s="14">
        <f>SUM(C5:C13)</f>
        <v>1130</v>
      </c>
      <c r="D14" s="14">
        <f>SUM(D5:D13,D16,D30)</f>
        <v>534</v>
      </c>
      <c r="E14" s="14">
        <f t="shared" ref="E14:AD14" si="10">SUM(E5:E13,E16,E30)</f>
        <v>117</v>
      </c>
      <c r="F14" s="14">
        <f t="shared" si="10"/>
        <v>21</v>
      </c>
      <c r="G14" s="14">
        <f t="shared" si="10"/>
        <v>25</v>
      </c>
      <c r="H14" s="14">
        <f t="shared" si="10"/>
        <v>26</v>
      </c>
      <c r="I14" s="14">
        <f t="shared" si="10"/>
        <v>13</v>
      </c>
      <c r="J14" s="14">
        <f t="shared" si="10"/>
        <v>19</v>
      </c>
      <c r="K14" s="14">
        <f t="shared" si="10"/>
        <v>726</v>
      </c>
      <c r="L14" s="14">
        <f t="shared" si="10"/>
        <v>755</v>
      </c>
      <c r="M14" s="14">
        <f t="shared" si="10"/>
        <v>609.95833333333337</v>
      </c>
      <c r="N14" s="14">
        <f t="shared" si="10"/>
        <v>256</v>
      </c>
      <c r="O14" s="14">
        <f t="shared" si="10"/>
        <v>0</v>
      </c>
      <c r="P14" s="14">
        <f t="shared" si="10"/>
        <v>48</v>
      </c>
      <c r="Q14" s="14">
        <f t="shared" si="10"/>
        <v>0</v>
      </c>
      <c r="R14" s="14">
        <f t="shared" si="10"/>
        <v>150</v>
      </c>
      <c r="S14" s="14">
        <f t="shared" si="10"/>
        <v>0</v>
      </c>
      <c r="T14" s="14">
        <f t="shared" si="10"/>
        <v>1</v>
      </c>
      <c r="U14" s="14">
        <f t="shared" si="10"/>
        <v>455</v>
      </c>
      <c r="V14" s="14">
        <f t="shared" si="10"/>
        <v>490.04166666666669</v>
      </c>
      <c r="W14" s="14">
        <f t="shared" si="10"/>
        <v>1210</v>
      </c>
      <c r="X14" s="14">
        <f t="shared" si="10"/>
        <v>261</v>
      </c>
      <c r="Y14" s="14">
        <f t="shared" si="10"/>
        <v>174</v>
      </c>
      <c r="Z14" s="14">
        <f t="shared" si="10"/>
        <v>71</v>
      </c>
      <c r="AA14" s="14">
        <f t="shared" si="10"/>
        <v>78</v>
      </c>
      <c r="AB14" s="14">
        <f t="shared" si="10"/>
        <v>25</v>
      </c>
      <c r="AC14" s="14">
        <f t="shared" si="10"/>
        <v>1359</v>
      </c>
      <c r="AD14" s="14">
        <f t="shared" si="10"/>
        <v>1384</v>
      </c>
    </row>
    <row r="15" spans="1:30" s="8" customFormat="1" ht="21.75" customHeight="1" x14ac:dyDescent="0.15">
      <c r="A15" s="95" t="s">
        <v>114</v>
      </c>
      <c r="B15" s="95" t="s">
        <v>115</v>
      </c>
      <c r="C15" s="96">
        <v>40</v>
      </c>
      <c r="D15" s="95">
        <v>5</v>
      </c>
      <c r="E15" s="95">
        <v>2</v>
      </c>
      <c r="F15" s="95" t="s">
        <v>6</v>
      </c>
      <c r="G15" s="96" t="s">
        <v>6</v>
      </c>
      <c r="H15" s="95" t="s">
        <v>6</v>
      </c>
      <c r="I15" s="95" t="s">
        <v>6</v>
      </c>
      <c r="J15" s="95" t="s">
        <v>6</v>
      </c>
      <c r="K15" s="100">
        <f t="shared" si="0"/>
        <v>24</v>
      </c>
      <c r="L15" s="101">
        <f>SUM(D15:J15)</f>
        <v>7</v>
      </c>
      <c r="M15" s="102">
        <f>L15/C15*100</f>
        <v>17.5</v>
      </c>
      <c r="N15" s="100">
        <v>17</v>
      </c>
      <c r="O15" s="100"/>
      <c r="P15" s="95">
        <v>3</v>
      </c>
      <c r="Q15" s="95"/>
      <c r="R15" s="95">
        <v>13</v>
      </c>
      <c r="S15" s="95"/>
      <c r="T15" s="95" t="s">
        <v>19</v>
      </c>
      <c r="U15" s="136">
        <f>SUM(N15:T15)</f>
        <v>33</v>
      </c>
      <c r="V15" s="104">
        <f t="shared" si="4"/>
        <v>82.5</v>
      </c>
      <c r="W15" s="105">
        <f>SUM(L15,U15)</f>
        <v>40</v>
      </c>
      <c r="X15" s="106">
        <f>U15*60%</f>
        <v>19.8</v>
      </c>
      <c r="Y15" s="106">
        <f>U15*40%</f>
        <v>13.200000000000001</v>
      </c>
      <c r="Z15" s="95" t="s">
        <v>6</v>
      </c>
      <c r="AA15" s="95" t="s">
        <v>6</v>
      </c>
      <c r="AB15" s="95" t="s">
        <v>6</v>
      </c>
      <c r="AC15" s="145">
        <f t="shared" si="8"/>
        <v>40</v>
      </c>
      <c r="AD15" s="146">
        <f t="shared" si="9"/>
        <v>40</v>
      </c>
    </row>
    <row r="16" spans="1:30" s="8" customFormat="1" ht="21.75" customHeight="1" x14ac:dyDescent="0.15">
      <c r="A16" s="121" t="s">
        <v>116</v>
      </c>
      <c r="B16" s="121" t="s">
        <v>112</v>
      </c>
      <c r="C16" s="122">
        <v>40</v>
      </c>
      <c r="D16" s="121">
        <v>5</v>
      </c>
      <c r="E16" s="121">
        <v>2</v>
      </c>
      <c r="F16" s="121" t="s">
        <v>6</v>
      </c>
      <c r="G16" s="122" t="s">
        <v>6</v>
      </c>
      <c r="H16" s="121" t="s">
        <v>6</v>
      </c>
      <c r="I16" s="121" t="s">
        <v>6</v>
      </c>
      <c r="J16" s="121" t="s">
        <v>6</v>
      </c>
      <c r="K16" s="127">
        <f t="shared" si="0"/>
        <v>24</v>
      </c>
      <c r="L16" s="128">
        <f>SUM(D16:J16)</f>
        <v>7</v>
      </c>
      <c r="M16" s="129">
        <f>L16/C16*100</f>
        <v>17.5</v>
      </c>
      <c r="N16" s="127">
        <v>17</v>
      </c>
      <c r="O16" s="127"/>
      <c r="P16" s="121">
        <v>3</v>
      </c>
      <c r="Q16" s="121"/>
      <c r="R16" s="121">
        <v>13</v>
      </c>
      <c r="S16" s="121"/>
      <c r="T16" s="121" t="s">
        <v>19</v>
      </c>
      <c r="U16" s="138">
        <f>SUM(N16:T16)</f>
        <v>33</v>
      </c>
      <c r="V16" s="131">
        <f t="shared" si="4"/>
        <v>82.5</v>
      </c>
      <c r="W16" s="132">
        <f>SUM(L16,U16)</f>
        <v>40</v>
      </c>
      <c r="X16" s="133">
        <f>U16*60%</f>
        <v>19.8</v>
      </c>
      <c r="Y16" s="133">
        <f>U16*40%</f>
        <v>13.200000000000001</v>
      </c>
      <c r="Z16" s="121">
        <v>2</v>
      </c>
      <c r="AA16" s="121">
        <v>3</v>
      </c>
      <c r="AB16" s="121" t="s">
        <v>6</v>
      </c>
      <c r="AC16" s="135">
        <f t="shared" si="8"/>
        <v>45</v>
      </c>
      <c r="AD16" s="133">
        <f t="shared" si="9"/>
        <v>45</v>
      </c>
    </row>
    <row r="17" spans="1:30" s="8" customFormat="1" ht="21.75" customHeight="1" x14ac:dyDescent="0.15">
      <c r="A17" s="109" t="s">
        <v>127</v>
      </c>
      <c r="B17" s="109"/>
      <c r="C17" s="111"/>
      <c r="D17" s="109"/>
      <c r="E17" s="109"/>
      <c r="F17" s="109"/>
      <c r="G17" s="111"/>
      <c r="H17" s="109"/>
      <c r="I17" s="109"/>
      <c r="J17" s="109"/>
      <c r="K17" s="114"/>
      <c r="L17" s="115">
        <f>SUM(D17:J17)</f>
        <v>0</v>
      </c>
      <c r="M17" s="116"/>
      <c r="N17" s="114"/>
      <c r="O17" s="114"/>
      <c r="P17" s="109"/>
      <c r="Q17" s="109"/>
      <c r="R17" s="109"/>
      <c r="S17" s="109"/>
      <c r="T17" s="109"/>
      <c r="U17" s="137">
        <f>SUM(N17:T17)</f>
        <v>0</v>
      </c>
      <c r="V17" s="117"/>
      <c r="W17" s="118">
        <f>SUM(L17,U17)</f>
        <v>0</v>
      </c>
      <c r="X17" s="119">
        <f>U17*60%</f>
        <v>0</v>
      </c>
      <c r="Y17" s="119">
        <f>U17*40%</f>
        <v>0</v>
      </c>
      <c r="Z17" s="109"/>
      <c r="AA17" s="109"/>
      <c r="AB17" s="109"/>
      <c r="AC17" s="147">
        <f t="shared" si="8"/>
        <v>0</v>
      </c>
      <c r="AD17" s="148">
        <f t="shared" si="9"/>
        <v>0</v>
      </c>
    </row>
    <row r="18" spans="1:30" s="8" customFormat="1" ht="21.75" customHeight="1" x14ac:dyDescent="0.15">
      <c r="A18" s="9" t="s">
        <v>41</v>
      </c>
      <c r="B18" s="9"/>
      <c r="C18" s="10"/>
      <c r="D18" s="9"/>
      <c r="E18" s="9"/>
      <c r="F18" s="9"/>
      <c r="G18" s="11"/>
      <c r="H18" s="9"/>
      <c r="I18" s="9"/>
      <c r="J18" s="9"/>
      <c r="K18" s="91"/>
      <c r="L18" s="9"/>
      <c r="M18" s="86"/>
      <c r="N18" s="11"/>
      <c r="O18" s="11"/>
      <c r="P18" s="11"/>
      <c r="Q18" s="11"/>
      <c r="R18" s="11"/>
      <c r="S18" s="11"/>
      <c r="T18" s="11"/>
      <c r="U18" s="63"/>
      <c r="V18" s="87"/>
      <c r="W18" s="15"/>
      <c r="X18" s="9"/>
      <c r="Y18" s="9"/>
      <c r="Z18" s="9"/>
      <c r="AA18" s="9"/>
      <c r="AB18" s="9"/>
      <c r="AC18" s="150"/>
      <c r="AD18" s="150"/>
    </row>
    <row r="19" spans="1:30" s="2" customFormat="1" ht="21.75" customHeight="1" x14ac:dyDescent="0.15">
      <c r="A19" s="95" t="s">
        <v>26</v>
      </c>
      <c r="B19" s="95" t="s">
        <v>117</v>
      </c>
      <c r="C19" s="96">
        <v>80</v>
      </c>
      <c r="D19" s="97">
        <v>38</v>
      </c>
      <c r="E19" s="80">
        <v>19</v>
      </c>
      <c r="F19" s="93">
        <v>1</v>
      </c>
      <c r="G19" s="98">
        <v>2</v>
      </c>
      <c r="H19" s="80">
        <v>2</v>
      </c>
      <c r="I19" s="80" t="s">
        <v>6</v>
      </c>
      <c r="J19" s="98">
        <v>3</v>
      </c>
      <c r="K19" s="100">
        <f t="shared" ref="K19:K25" si="11">C19*60%</f>
        <v>48</v>
      </c>
      <c r="L19" s="101">
        <f t="shared" ref="L19:L25" si="12">SUM(D19:J19)</f>
        <v>65</v>
      </c>
      <c r="M19" s="102">
        <f t="shared" ref="M19:M25" si="13">L19/C19*100</f>
        <v>81.25</v>
      </c>
      <c r="N19" s="97">
        <v>7</v>
      </c>
      <c r="O19" s="97"/>
      <c r="P19" s="80">
        <v>3</v>
      </c>
      <c r="Q19" s="97"/>
      <c r="R19" s="97">
        <v>5</v>
      </c>
      <c r="S19" s="97"/>
      <c r="T19" s="97" t="s">
        <v>19</v>
      </c>
      <c r="U19" s="101">
        <f t="shared" ref="U19:U25" si="14">SUM(N19:T19)</f>
        <v>15</v>
      </c>
      <c r="V19" s="104">
        <f t="shared" ref="V19:V32" si="15">U19/C19*100</f>
        <v>18.75</v>
      </c>
      <c r="W19" s="105">
        <f t="shared" ref="W19:W25" si="16">SUM(L19,U19)</f>
        <v>80</v>
      </c>
      <c r="X19" s="106">
        <f t="shared" ref="X19:X28" si="17">U19*60%</f>
        <v>9</v>
      </c>
      <c r="Y19" s="107">
        <f t="shared" ref="Y19:Y28" si="18">U19*40%</f>
        <v>6</v>
      </c>
      <c r="Z19" s="80">
        <v>3</v>
      </c>
      <c r="AA19" s="80">
        <v>7</v>
      </c>
      <c r="AB19" s="93">
        <v>2</v>
      </c>
      <c r="AC19" s="145">
        <f t="shared" si="8"/>
        <v>90</v>
      </c>
      <c r="AD19" s="146">
        <f t="shared" si="9"/>
        <v>92</v>
      </c>
    </row>
    <row r="20" spans="1:30" s="2" customFormat="1" ht="21.75" customHeight="1" x14ac:dyDescent="0.15">
      <c r="A20" s="121" t="s">
        <v>27</v>
      </c>
      <c r="B20" s="121" t="s">
        <v>117</v>
      </c>
      <c r="C20" s="122">
        <v>40</v>
      </c>
      <c r="D20" s="123">
        <v>20</v>
      </c>
      <c r="E20" s="124">
        <v>6</v>
      </c>
      <c r="F20" s="125">
        <v>1</v>
      </c>
      <c r="G20" s="126">
        <v>2</v>
      </c>
      <c r="H20" s="124">
        <v>2</v>
      </c>
      <c r="I20" s="124" t="s">
        <v>19</v>
      </c>
      <c r="J20" s="126" t="s">
        <v>19</v>
      </c>
      <c r="K20" s="127">
        <f t="shared" si="11"/>
        <v>24</v>
      </c>
      <c r="L20" s="128">
        <f t="shared" si="12"/>
        <v>31</v>
      </c>
      <c r="M20" s="129">
        <f t="shared" si="13"/>
        <v>77.5</v>
      </c>
      <c r="N20" s="123">
        <v>4</v>
      </c>
      <c r="O20" s="123"/>
      <c r="P20" s="124">
        <v>2</v>
      </c>
      <c r="Q20" s="123"/>
      <c r="R20" s="123">
        <v>3</v>
      </c>
      <c r="S20" s="123"/>
      <c r="T20" s="123" t="s">
        <v>19</v>
      </c>
      <c r="U20" s="128">
        <f t="shared" si="14"/>
        <v>9</v>
      </c>
      <c r="V20" s="131">
        <f t="shared" si="15"/>
        <v>22.5</v>
      </c>
      <c r="W20" s="132">
        <f t="shared" si="16"/>
        <v>40</v>
      </c>
      <c r="X20" s="133">
        <f t="shared" si="17"/>
        <v>5.3999999999999995</v>
      </c>
      <c r="Y20" s="134">
        <f t="shared" si="18"/>
        <v>3.6</v>
      </c>
      <c r="Z20" s="124">
        <v>2</v>
      </c>
      <c r="AA20" s="124">
        <v>3</v>
      </c>
      <c r="AB20" s="125">
        <v>2</v>
      </c>
      <c r="AC20" s="135">
        <f t="shared" si="8"/>
        <v>45</v>
      </c>
      <c r="AD20" s="133">
        <f t="shared" si="9"/>
        <v>47</v>
      </c>
    </row>
    <row r="21" spans="1:30" s="2" customFormat="1" ht="21.75" customHeight="1" x14ac:dyDescent="0.15">
      <c r="A21" s="121" t="s">
        <v>28</v>
      </c>
      <c r="B21" s="121" t="s">
        <v>117</v>
      </c>
      <c r="C21" s="122">
        <v>40</v>
      </c>
      <c r="D21" s="123">
        <v>20</v>
      </c>
      <c r="E21" s="124">
        <v>6</v>
      </c>
      <c r="F21" s="125">
        <v>1</v>
      </c>
      <c r="G21" s="126">
        <v>2</v>
      </c>
      <c r="H21" s="124">
        <v>2</v>
      </c>
      <c r="I21" s="124" t="s">
        <v>19</v>
      </c>
      <c r="J21" s="126" t="s">
        <v>19</v>
      </c>
      <c r="K21" s="127">
        <f t="shared" si="11"/>
        <v>24</v>
      </c>
      <c r="L21" s="128">
        <f t="shared" si="12"/>
        <v>31</v>
      </c>
      <c r="M21" s="129">
        <f t="shared" si="13"/>
        <v>77.5</v>
      </c>
      <c r="N21" s="123">
        <v>4</v>
      </c>
      <c r="O21" s="123"/>
      <c r="P21" s="124">
        <v>2</v>
      </c>
      <c r="Q21" s="123"/>
      <c r="R21" s="123">
        <v>3</v>
      </c>
      <c r="S21" s="123"/>
      <c r="T21" s="123" t="s">
        <v>19</v>
      </c>
      <c r="U21" s="128">
        <f t="shared" si="14"/>
        <v>9</v>
      </c>
      <c r="V21" s="131">
        <f t="shared" si="15"/>
        <v>22.5</v>
      </c>
      <c r="W21" s="132">
        <f t="shared" si="16"/>
        <v>40</v>
      </c>
      <c r="X21" s="133">
        <f t="shared" si="17"/>
        <v>5.3999999999999995</v>
      </c>
      <c r="Y21" s="134">
        <f t="shared" si="18"/>
        <v>3.6</v>
      </c>
      <c r="Z21" s="124">
        <v>2</v>
      </c>
      <c r="AA21" s="124">
        <v>4</v>
      </c>
      <c r="AB21" s="125">
        <v>2</v>
      </c>
      <c r="AC21" s="135">
        <f t="shared" si="8"/>
        <v>46</v>
      </c>
      <c r="AD21" s="133">
        <f t="shared" si="9"/>
        <v>48</v>
      </c>
    </row>
    <row r="22" spans="1:30" s="2" customFormat="1" ht="21.75" customHeight="1" x14ac:dyDescent="0.15">
      <c r="A22" s="121" t="s">
        <v>29</v>
      </c>
      <c r="B22" s="121" t="s">
        <v>117</v>
      </c>
      <c r="C22" s="141">
        <v>280</v>
      </c>
      <c r="D22" s="123">
        <v>150</v>
      </c>
      <c r="E22" s="124">
        <v>40</v>
      </c>
      <c r="F22" s="125">
        <v>4</v>
      </c>
      <c r="G22" s="126">
        <v>7</v>
      </c>
      <c r="H22" s="124">
        <v>6</v>
      </c>
      <c r="I22" s="124">
        <v>3</v>
      </c>
      <c r="J22" s="126">
        <v>6</v>
      </c>
      <c r="K22" s="127">
        <f t="shared" si="11"/>
        <v>168</v>
      </c>
      <c r="L22" s="128">
        <f t="shared" si="12"/>
        <v>216</v>
      </c>
      <c r="M22" s="129">
        <f t="shared" si="13"/>
        <v>77.142857142857153</v>
      </c>
      <c r="N22" s="123">
        <v>30</v>
      </c>
      <c r="O22" s="123"/>
      <c r="P22" s="124">
        <v>10</v>
      </c>
      <c r="Q22" s="123"/>
      <c r="R22" s="123">
        <v>22</v>
      </c>
      <c r="S22" s="123"/>
      <c r="T22" s="123">
        <v>2</v>
      </c>
      <c r="U22" s="128">
        <f t="shared" si="14"/>
        <v>64</v>
      </c>
      <c r="V22" s="131">
        <f t="shared" si="15"/>
        <v>22.857142857142858</v>
      </c>
      <c r="W22" s="132">
        <f t="shared" si="16"/>
        <v>280</v>
      </c>
      <c r="X22" s="133">
        <f t="shared" si="17"/>
        <v>38.4</v>
      </c>
      <c r="Y22" s="134">
        <f t="shared" si="18"/>
        <v>25.6</v>
      </c>
      <c r="Z22" s="124">
        <v>5</v>
      </c>
      <c r="AA22" s="124">
        <v>8</v>
      </c>
      <c r="AB22" s="125">
        <v>4</v>
      </c>
      <c r="AC22" s="135">
        <f t="shared" si="8"/>
        <v>293</v>
      </c>
      <c r="AD22" s="133">
        <f t="shared" si="9"/>
        <v>297</v>
      </c>
    </row>
    <row r="23" spans="1:30" s="2" customFormat="1" ht="21.75" customHeight="1" x14ac:dyDescent="0.15">
      <c r="A23" s="121" t="s">
        <v>118</v>
      </c>
      <c r="B23" s="121" t="s">
        <v>117</v>
      </c>
      <c r="C23" s="122">
        <v>180</v>
      </c>
      <c r="D23" s="123">
        <v>95</v>
      </c>
      <c r="E23" s="124">
        <v>30</v>
      </c>
      <c r="F23" s="125">
        <v>3</v>
      </c>
      <c r="G23" s="126">
        <v>4</v>
      </c>
      <c r="H23" s="124">
        <v>3</v>
      </c>
      <c r="I23" s="124" t="s">
        <v>19</v>
      </c>
      <c r="J23" s="126">
        <v>2</v>
      </c>
      <c r="K23" s="127">
        <f t="shared" si="11"/>
        <v>108</v>
      </c>
      <c r="L23" s="128">
        <f t="shared" si="12"/>
        <v>137</v>
      </c>
      <c r="M23" s="129">
        <f t="shared" si="13"/>
        <v>76.111111111111114</v>
      </c>
      <c r="N23" s="123">
        <v>22</v>
      </c>
      <c r="O23" s="123"/>
      <c r="P23" s="124">
        <v>8</v>
      </c>
      <c r="Q23" s="123"/>
      <c r="R23" s="123">
        <v>13</v>
      </c>
      <c r="S23" s="123"/>
      <c r="T23" s="123" t="s">
        <v>19</v>
      </c>
      <c r="U23" s="128">
        <f t="shared" si="14"/>
        <v>43</v>
      </c>
      <c r="V23" s="131">
        <f t="shared" si="15"/>
        <v>23.888888888888889</v>
      </c>
      <c r="W23" s="132">
        <f t="shared" si="16"/>
        <v>180</v>
      </c>
      <c r="X23" s="133">
        <f t="shared" si="17"/>
        <v>25.8</v>
      </c>
      <c r="Y23" s="134">
        <f t="shared" si="18"/>
        <v>17.2</v>
      </c>
      <c r="Z23" s="124">
        <v>3</v>
      </c>
      <c r="AA23" s="124">
        <v>4</v>
      </c>
      <c r="AB23" s="125">
        <v>3</v>
      </c>
      <c r="AC23" s="135">
        <f t="shared" si="8"/>
        <v>187</v>
      </c>
      <c r="AD23" s="133">
        <f t="shared" si="9"/>
        <v>190</v>
      </c>
    </row>
    <row r="24" spans="1:30" s="2" customFormat="1" ht="21.75" customHeight="1" x14ac:dyDescent="0.15">
      <c r="A24" s="121" t="s">
        <v>30</v>
      </c>
      <c r="B24" s="121" t="s">
        <v>117</v>
      </c>
      <c r="C24" s="122">
        <v>150</v>
      </c>
      <c r="D24" s="123">
        <v>80</v>
      </c>
      <c r="E24" s="124">
        <v>30</v>
      </c>
      <c r="F24" s="125">
        <v>2</v>
      </c>
      <c r="G24" s="126">
        <v>3</v>
      </c>
      <c r="H24" s="124">
        <v>2</v>
      </c>
      <c r="I24" s="124" t="s">
        <v>19</v>
      </c>
      <c r="J24" s="126">
        <v>3</v>
      </c>
      <c r="K24" s="127">
        <f t="shared" si="11"/>
        <v>90</v>
      </c>
      <c r="L24" s="128">
        <f t="shared" si="12"/>
        <v>120</v>
      </c>
      <c r="M24" s="142">
        <f t="shared" si="13"/>
        <v>80</v>
      </c>
      <c r="N24" s="123">
        <v>15</v>
      </c>
      <c r="O24" s="123"/>
      <c r="P24" s="124">
        <v>5</v>
      </c>
      <c r="Q24" s="123"/>
      <c r="R24" s="123">
        <v>8</v>
      </c>
      <c r="S24" s="123"/>
      <c r="T24" s="123">
        <v>2</v>
      </c>
      <c r="U24" s="128">
        <f t="shared" si="14"/>
        <v>30</v>
      </c>
      <c r="V24" s="131">
        <f t="shared" si="15"/>
        <v>20</v>
      </c>
      <c r="W24" s="132">
        <f t="shared" si="16"/>
        <v>150</v>
      </c>
      <c r="X24" s="133">
        <f t="shared" si="17"/>
        <v>18</v>
      </c>
      <c r="Y24" s="134">
        <f t="shared" si="18"/>
        <v>12</v>
      </c>
      <c r="Z24" s="124">
        <v>3</v>
      </c>
      <c r="AA24" s="124">
        <v>4</v>
      </c>
      <c r="AB24" s="125">
        <v>3</v>
      </c>
      <c r="AC24" s="135">
        <f t="shared" si="8"/>
        <v>157</v>
      </c>
      <c r="AD24" s="133">
        <f t="shared" si="9"/>
        <v>160</v>
      </c>
    </row>
    <row r="25" spans="1:30" s="2" customFormat="1" ht="21.75" customHeight="1" x14ac:dyDescent="0.15">
      <c r="A25" s="109" t="s">
        <v>31</v>
      </c>
      <c r="B25" s="109" t="s">
        <v>117</v>
      </c>
      <c r="C25" s="139">
        <v>140</v>
      </c>
      <c r="D25" s="112">
        <v>50</v>
      </c>
      <c r="E25" s="81">
        <v>30</v>
      </c>
      <c r="F25" s="94">
        <v>3</v>
      </c>
      <c r="G25" s="113">
        <v>3</v>
      </c>
      <c r="H25" s="81">
        <v>3</v>
      </c>
      <c r="I25" s="81">
        <v>1</v>
      </c>
      <c r="J25" s="113">
        <v>5</v>
      </c>
      <c r="K25" s="114">
        <f t="shared" si="11"/>
        <v>84</v>
      </c>
      <c r="L25" s="115">
        <f t="shared" si="12"/>
        <v>95</v>
      </c>
      <c r="M25" s="116">
        <f t="shared" si="13"/>
        <v>67.857142857142861</v>
      </c>
      <c r="N25" s="112">
        <v>20</v>
      </c>
      <c r="O25" s="112"/>
      <c r="P25" s="81">
        <v>5</v>
      </c>
      <c r="Q25" s="112"/>
      <c r="R25" s="112">
        <v>20</v>
      </c>
      <c r="S25" s="112"/>
      <c r="T25" s="140" t="s">
        <v>19</v>
      </c>
      <c r="U25" s="115">
        <f t="shared" si="14"/>
        <v>45</v>
      </c>
      <c r="V25" s="117">
        <f t="shared" si="15"/>
        <v>32.142857142857146</v>
      </c>
      <c r="W25" s="118">
        <f t="shared" si="16"/>
        <v>140</v>
      </c>
      <c r="X25" s="119">
        <f t="shared" si="17"/>
        <v>27</v>
      </c>
      <c r="Y25" s="120">
        <f t="shared" si="18"/>
        <v>18</v>
      </c>
      <c r="Z25" s="81">
        <v>4</v>
      </c>
      <c r="AA25" s="81">
        <v>6</v>
      </c>
      <c r="AB25" s="94">
        <v>3</v>
      </c>
      <c r="AC25" s="147">
        <f t="shared" si="8"/>
        <v>150</v>
      </c>
      <c r="AD25" s="148">
        <f t="shared" si="9"/>
        <v>153</v>
      </c>
    </row>
    <row r="26" spans="1:30" s="8" customFormat="1" ht="21.75" customHeight="1" x14ac:dyDescent="0.15">
      <c r="A26" s="9" t="s">
        <v>124</v>
      </c>
      <c r="B26" s="9"/>
      <c r="C26" s="10">
        <f>SUM(C19:C25)</f>
        <v>910</v>
      </c>
      <c r="D26" s="11">
        <f>SUM(D19:D25,D15)</f>
        <v>458</v>
      </c>
      <c r="E26" s="11">
        <f t="shared" ref="E26:AD26" si="19">SUM(E19:E25,E15)</f>
        <v>163</v>
      </c>
      <c r="F26" s="11">
        <f t="shared" si="19"/>
        <v>15</v>
      </c>
      <c r="G26" s="11">
        <f t="shared" si="19"/>
        <v>23</v>
      </c>
      <c r="H26" s="11">
        <f t="shared" si="19"/>
        <v>20</v>
      </c>
      <c r="I26" s="11">
        <f t="shared" si="19"/>
        <v>4</v>
      </c>
      <c r="J26" s="11">
        <f t="shared" si="19"/>
        <v>19</v>
      </c>
      <c r="K26" s="11">
        <f t="shared" si="19"/>
        <v>570</v>
      </c>
      <c r="L26" s="11">
        <f t="shared" si="19"/>
        <v>702</v>
      </c>
      <c r="M26" s="11">
        <f t="shared" si="19"/>
        <v>554.8611111111112</v>
      </c>
      <c r="N26" s="11">
        <f t="shared" si="19"/>
        <v>119</v>
      </c>
      <c r="O26" s="11">
        <f t="shared" si="19"/>
        <v>0</v>
      </c>
      <c r="P26" s="11">
        <f t="shared" si="19"/>
        <v>38</v>
      </c>
      <c r="Q26" s="11">
        <f t="shared" si="19"/>
        <v>0</v>
      </c>
      <c r="R26" s="11">
        <f t="shared" si="19"/>
        <v>87</v>
      </c>
      <c r="S26" s="11">
        <f t="shared" si="19"/>
        <v>0</v>
      </c>
      <c r="T26" s="11">
        <f t="shared" si="19"/>
        <v>4</v>
      </c>
      <c r="U26" s="11">
        <f t="shared" si="19"/>
        <v>248</v>
      </c>
      <c r="V26" s="11">
        <f t="shared" si="19"/>
        <v>245.13888888888889</v>
      </c>
      <c r="W26" s="11">
        <f t="shared" si="19"/>
        <v>950</v>
      </c>
      <c r="X26" s="11">
        <f t="shared" si="19"/>
        <v>148.80000000000001</v>
      </c>
      <c r="Y26" s="11">
        <f t="shared" si="19"/>
        <v>99.2</v>
      </c>
      <c r="Z26" s="11">
        <f t="shared" si="19"/>
        <v>22</v>
      </c>
      <c r="AA26" s="11">
        <f t="shared" si="19"/>
        <v>36</v>
      </c>
      <c r="AB26" s="11">
        <f t="shared" si="19"/>
        <v>19</v>
      </c>
      <c r="AC26" s="11">
        <f t="shared" si="19"/>
        <v>1008</v>
      </c>
      <c r="AD26" s="11">
        <f t="shared" si="19"/>
        <v>1027</v>
      </c>
    </row>
    <row r="27" spans="1:30" s="2" customFormat="1" ht="21.75" customHeight="1" x14ac:dyDescent="0.15">
      <c r="A27" s="95" t="s">
        <v>61</v>
      </c>
      <c r="B27" s="95" t="s">
        <v>119</v>
      </c>
      <c r="C27" s="143">
        <v>280</v>
      </c>
      <c r="D27" s="97">
        <v>40</v>
      </c>
      <c r="E27" s="80">
        <v>17</v>
      </c>
      <c r="F27" s="93">
        <v>2</v>
      </c>
      <c r="G27" s="98">
        <v>2</v>
      </c>
      <c r="H27" s="80">
        <v>3</v>
      </c>
      <c r="I27" s="80">
        <v>8</v>
      </c>
      <c r="J27" s="98">
        <v>8</v>
      </c>
      <c r="K27" s="100">
        <f t="shared" ref="K27:K32" si="20">C27*60%</f>
        <v>168</v>
      </c>
      <c r="L27" s="101">
        <f t="shared" ref="L27:L32" si="21">SUM(D27:J27)</f>
        <v>80</v>
      </c>
      <c r="M27" s="102">
        <f t="shared" ref="M27:M32" si="22">L27/C27*100</f>
        <v>28.571428571428569</v>
      </c>
      <c r="N27" s="97"/>
      <c r="O27" s="97">
        <v>110</v>
      </c>
      <c r="P27" s="80"/>
      <c r="Q27" s="97">
        <v>40</v>
      </c>
      <c r="R27" s="97"/>
      <c r="S27" s="97">
        <v>50</v>
      </c>
      <c r="T27" s="103" t="s">
        <v>19</v>
      </c>
      <c r="U27" s="101">
        <f t="shared" ref="U27:U32" si="23">SUM(N27:T27)</f>
        <v>200</v>
      </c>
      <c r="V27" s="104">
        <f t="shared" si="15"/>
        <v>71.428571428571431</v>
      </c>
      <c r="W27" s="105">
        <f t="shared" ref="W27:W32" si="24">SUM(L27,U27)</f>
        <v>280</v>
      </c>
      <c r="X27" s="106">
        <f t="shared" si="17"/>
        <v>120</v>
      </c>
      <c r="Y27" s="107">
        <f t="shared" si="18"/>
        <v>80</v>
      </c>
      <c r="Z27" s="80">
        <v>10</v>
      </c>
      <c r="AA27" s="80">
        <v>15</v>
      </c>
      <c r="AB27" s="93">
        <v>5</v>
      </c>
      <c r="AC27" s="145">
        <f t="shared" si="8"/>
        <v>305</v>
      </c>
      <c r="AD27" s="146">
        <f t="shared" si="9"/>
        <v>310</v>
      </c>
    </row>
    <row r="28" spans="1:30" s="2" customFormat="1" ht="21.75" customHeight="1" x14ac:dyDescent="0.15">
      <c r="A28" s="121" t="s">
        <v>2</v>
      </c>
      <c r="B28" s="121" t="s">
        <v>119</v>
      </c>
      <c r="C28" s="122">
        <v>100</v>
      </c>
      <c r="D28" s="123">
        <v>22</v>
      </c>
      <c r="E28" s="124">
        <v>12</v>
      </c>
      <c r="F28" s="125">
        <v>2</v>
      </c>
      <c r="G28" s="126">
        <v>2</v>
      </c>
      <c r="H28" s="124">
        <v>3</v>
      </c>
      <c r="I28" s="124">
        <v>27</v>
      </c>
      <c r="J28" s="126">
        <v>2</v>
      </c>
      <c r="K28" s="127">
        <f t="shared" si="20"/>
        <v>60</v>
      </c>
      <c r="L28" s="128">
        <f t="shared" si="21"/>
        <v>70</v>
      </c>
      <c r="M28" s="129">
        <f t="shared" si="22"/>
        <v>70</v>
      </c>
      <c r="N28" s="123" t="s">
        <v>19</v>
      </c>
      <c r="O28" s="123">
        <v>20</v>
      </c>
      <c r="P28" s="124"/>
      <c r="Q28" s="123"/>
      <c r="R28" s="123"/>
      <c r="S28" s="123">
        <v>10</v>
      </c>
      <c r="T28" s="130" t="s">
        <v>19</v>
      </c>
      <c r="U28" s="128">
        <f t="shared" si="23"/>
        <v>30</v>
      </c>
      <c r="V28" s="131">
        <f t="shared" si="15"/>
        <v>30</v>
      </c>
      <c r="W28" s="132">
        <f t="shared" si="24"/>
        <v>100</v>
      </c>
      <c r="X28" s="133">
        <f t="shared" si="17"/>
        <v>18</v>
      </c>
      <c r="Y28" s="134">
        <f t="shared" si="18"/>
        <v>12</v>
      </c>
      <c r="Z28" s="124">
        <v>2</v>
      </c>
      <c r="AA28" s="124">
        <v>3</v>
      </c>
      <c r="AB28" s="125">
        <v>3</v>
      </c>
      <c r="AC28" s="135">
        <f t="shared" si="8"/>
        <v>105</v>
      </c>
      <c r="AD28" s="133">
        <f t="shared" si="9"/>
        <v>108</v>
      </c>
    </row>
    <row r="29" spans="1:30" s="2" customFormat="1" ht="21.75" customHeight="1" x14ac:dyDescent="0.15">
      <c r="A29" s="121" t="s">
        <v>63</v>
      </c>
      <c r="B29" s="121" t="s">
        <v>119</v>
      </c>
      <c r="C29" s="122">
        <v>40</v>
      </c>
      <c r="D29" s="123">
        <v>8</v>
      </c>
      <c r="E29" s="124">
        <v>7</v>
      </c>
      <c r="F29" s="125"/>
      <c r="G29" s="126">
        <v>2</v>
      </c>
      <c r="H29" s="124"/>
      <c r="I29" s="124">
        <v>12</v>
      </c>
      <c r="J29" s="126">
        <v>3</v>
      </c>
      <c r="K29" s="127">
        <f t="shared" si="20"/>
        <v>24</v>
      </c>
      <c r="L29" s="128">
        <f t="shared" si="21"/>
        <v>32</v>
      </c>
      <c r="M29" s="129">
        <f t="shared" si="22"/>
        <v>80</v>
      </c>
      <c r="N29" s="123">
        <v>5</v>
      </c>
      <c r="O29" s="123"/>
      <c r="P29" s="124" t="s">
        <v>19</v>
      </c>
      <c r="Q29" s="123"/>
      <c r="R29" s="123">
        <v>3</v>
      </c>
      <c r="S29" s="123"/>
      <c r="T29" s="130" t="s">
        <v>19</v>
      </c>
      <c r="U29" s="128">
        <f t="shared" si="23"/>
        <v>8</v>
      </c>
      <c r="V29" s="131">
        <f t="shared" si="15"/>
        <v>20</v>
      </c>
      <c r="W29" s="132">
        <f t="shared" si="24"/>
        <v>40</v>
      </c>
      <c r="X29" s="133"/>
      <c r="Y29" s="134"/>
      <c r="Z29" s="124"/>
      <c r="AA29" s="124"/>
      <c r="AB29" s="125"/>
      <c r="AC29" s="135">
        <f t="shared" si="8"/>
        <v>40</v>
      </c>
      <c r="AD29" s="133">
        <f t="shared" si="9"/>
        <v>40</v>
      </c>
    </row>
    <row r="30" spans="1:30" s="2" customFormat="1" ht="21.75" customHeight="1" x14ac:dyDescent="0.15">
      <c r="A30" s="121" t="s">
        <v>120</v>
      </c>
      <c r="B30" s="121" t="s">
        <v>112</v>
      </c>
      <c r="C30" s="122">
        <v>40</v>
      </c>
      <c r="D30" s="123">
        <v>13</v>
      </c>
      <c r="E30" s="124">
        <v>6</v>
      </c>
      <c r="F30" s="125" t="s">
        <v>6</v>
      </c>
      <c r="G30" s="126" t="s">
        <v>19</v>
      </c>
      <c r="H30" s="124" t="s">
        <v>6</v>
      </c>
      <c r="I30" s="124" t="s">
        <v>6</v>
      </c>
      <c r="J30" s="126">
        <v>1</v>
      </c>
      <c r="K30" s="127">
        <f t="shared" si="20"/>
        <v>24</v>
      </c>
      <c r="L30" s="128">
        <f t="shared" si="21"/>
        <v>20</v>
      </c>
      <c r="M30" s="129">
        <f t="shared" si="22"/>
        <v>50</v>
      </c>
      <c r="N30" s="123">
        <v>20</v>
      </c>
      <c r="O30" s="123"/>
      <c r="P30" s="124" t="s">
        <v>19</v>
      </c>
      <c r="Q30" s="123"/>
      <c r="R30" s="123"/>
      <c r="S30" s="123"/>
      <c r="T30" s="130" t="s">
        <v>19</v>
      </c>
      <c r="U30" s="128">
        <f t="shared" si="23"/>
        <v>20</v>
      </c>
      <c r="V30" s="131">
        <f t="shared" si="15"/>
        <v>50</v>
      </c>
      <c r="W30" s="132">
        <f t="shared" si="24"/>
        <v>40</v>
      </c>
      <c r="X30" s="133"/>
      <c r="Y30" s="134"/>
      <c r="Z30" s="124">
        <v>2</v>
      </c>
      <c r="AA30" s="124">
        <v>3</v>
      </c>
      <c r="AB30" s="125">
        <v>2</v>
      </c>
      <c r="AC30" s="135">
        <f t="shared" si="8"/>
        <v>45</v>
      </c>
      <c r="AD30" s="133">
        <f t="shared" si="9"/>
        <v>47</v>
      </c>
    </row>
    <row r="31" spans="1:30" s="2" customFormat="1" ht="21.75" customHeight="1" x14ac:dyDescent="0.15">
      <c r="A31" s="121" t="s">
        <v>121</v>
      </c>
      <c r="B31" s="121" t="s">
        <v>119</v>
      </c>
      <c r="C31" s="122">
        <v>30</v>
      </c>
      <c r="D31" s="123">
        <v>8</v>
      </c>
      <c r="E31" s="124">
        <v>6</v>
      </c>
      <c r="F31" s="125" t="s">
        <v>6</v>
      </c>
      <c r="G31" s="126" t="s">
        <v>19</v>
      </c>
      <c r="H31" s="124" t="s">
        <v>6</v>
      </c>
      <c r="I31" s="124" t="s">
        <v>6</v>
      </c>
      <c r="J31" s="126">
        <v>1</v>
      </c>
      <c r="K31" s="127">
        <f t="shared" si="20"/>
        <v>18</v>
      </c>
      <c r="L31" s="128">
        <f t="shared" si="21"/>
        <v>15</v>
      </c>
      <c r="M31" s="129">
        <f t="shared" si="22"/>
        <v>50</v>
      </c>
      <c r="N31" s="123"/>
      <c r="O31" s="123">
        <v>15</v>
      </c>
      <c r="P31" s="124"/>
      <c r="Q31" s="123"/>
      <c r="R31" s="123"/>
      <c r="S31" s="123"/>
      <c r="T31" s="130" t="s">
        <v>19</v>
      </c>
      <c r="U31" s="128">
        <f t="shared" si="23"/>
        <v>15</v>
      </c>
      <c r="V31" s="131">
        <f t="shared" si="15"/>
        <v>50</v>
      </c>
      <c r="W31" s="132">
        <f t="shared" si="24"/>
        <v>30</v>
      </c>
      <c r="X31" s="133"/>
      <c r="Y31" s="134"/>
      <c r="Z31" s="124"/>
      <c r="AA31" s="124"/>
      <c r="AB31" s="125"/>
      <c r="AC31" s="135">
        <f t="shared" si="8"/>
        <v>30</v>
      </c>
      <c r="AD31" s="133">
        <f t="shared" si="9"/>
        <v>30</v>
      </c>
    </row>
    <row r="32" spans="1:30" s="2" customFormat="1" ht="21.75" customHeight="1" x14ac:dyDescent="0.15">
      <c r="A32" s="109" t="s">
        <v>122</v>
      </c>
      <c r="B32" s="109" t="s">
        <v>119</v>
      </c>
      <c r="C32" s="111">
        <v>30</v>
      </c>
      <c r="D32" s="112">
        <v>8</v>
      </c>
      <c r="E32" s="81">
        <v>6</v>
      </c>
      <c r="F32" s="94" t="s">
        <v>6</v>
      </c>
      <c r="G32" s="113" t="s">
        <v>19</v>
      </c>
      <c r="H32" s="81" t="s">
        <v>6</v>
      </c>
      <c r="I32" s="81" t="s">
        <v>6</v>
      </c>
      <c r="J32" s="113">
        <v>1</v>
      </c>
      <c r="K32" s="114">
        <f t="shared" si="20"/>
        <v>18</v>
      </c>
      <c r="L32" s="115">
        <f t="shared" si="21"/>
        <v>15</v>
      </c>
      <c r="M32" s="116">
        <f t="shared" si="22"/>
        <v>50</v>
      </c>
      <c r="N32" s="112"/>
      <c r="O32" s="112">
        <v>15</v>
      </c>
      <c r="P32" s="81"/>
      <c r="Q32" s="112"/>
      <c r="R32" s="112"/>
      <c r="S32" s="112"/>
      <c r="T32" s="140" t="s">
        <v>19</v>
      </c>
      <c r="U32" s="115">
        <f t="shared" si="23"/>
        <v>15</v>
      </c>
      <c r="V32" s="117">
        <f t="shared" si="15"/>
        <v>50</v>
      </c>
      <c r="W32" s="118">
        <f t="shared" si="24"/>
        <v>30</v>
      </c>
      <c r="X32" s="119">
        <f>U32*60%</f>
        <v>9</v>
      </c>
      <c r="Y32" s="120">
        <f>U32*40%</f>
        <v>6</v>
      </c>
      <c r="Z32" s="81"/>
      <c r="AA32" s="81"/>
      <c r="AB32" s="94"/>
      <c r="AC32" s="147">
        <f t="shared" si="8"/>
        <v>30</v>
      </c>
      <c r="AD32" s="148">
        <f t="shared" si="9"/>
        <v>30</v>
      </c>
    </row>
    <row r="33" spans="1:30" s="8" customFormat="1" ht="21.75" customHeight="1" x14ac:dyDescent="0.15">
      <c r="A33" s="9" t="s">
        <v>32</v>
      </c>
      <c r="B33" s="9"/>
      <c r="C33" s="10">
        <f>SUM(C27:C32)</f>
        <v>520</v>
      </c>
      <c r="D33" s="11">
        <f>SUM(D27:D29,D31:D32,)</f>
        <v>86</v>
      </c>
      <c r="E33" s="11">
        <f t="shared" ref="E33:AD33" si="25">SUM(E27:E29,E31:E32,)</f>
        <v>48</v>
      </c>
      <c r="F33" s="11">
        <f t="shared" si="25"/>
        <v>4</v>
      </c>
      <c r="G33" s="11">
        <f t="shared" si="25"/>
        <v>6</v>
      </c>
      <c r="H33" s="11">
        <f t="shared" si="25"/>
        <v>6</v>
      </c>
      <c r="I33" s="11">
        <f t="shared" si="25"/>
        <v>47</v>
      </c>
      <c r="J33" s="11">
        <f t="shared" si="25"/>
        <v>15</v>
      </c>
      <c r="K33" s="11">
        <f t="shared" si="25"/>
        <v>288</v>
      </c>
      <c r="L33" s="11">
        <f t="shared" si="25"/>
        <v>212</v>
      </c>
      <c r="M33" s="11">
        <f t="shared" si="25"/>
        <v>278.57142857142856</v>
      </c>
      <c r="N33" s="11">
        <f t="shared" si="25"/>
        <v>5</v>
      </c>
      <c r="O33" s="11">
        <f t="shared" si="25"/>
        <v>160</v>
      </c>
      <c r="P33" s="11">
        <f t="shared" si="25"/>
        <v>0</v>
      </c>
      <c r="Q33" s="11">
        <f t="shared" si="25"/>
        <v>40</v>
      </c>
      <c r="R33" s="11">
        <f t="shared" si="25"/>
        <v>3</v>
      </c>
      <c r="S33" s="11">
        <f t="shared" si="25"/>
        <v>60</v>
      </c>
      <c r="T33" s="11">
        <f t="shared" si="25"/>
        <v>0</v>
      </c>
      <c r="U33" s="11">
        <f t="shared" si="25"/>
        <v>268</v>
      </c>
      <c r="V33" s="11">
        <f t="shared" si="25"/>
        <v>221.42857142857144</v>
      </c>
      <c r="W33" s="11">
        <f t="shared" si="25"/>
        <v>480</v>
      </c>
      <c r="X33" s="11">
        <f t="shared" si="25"/>
        <v>147</v>
      </c>
      <c r="Y33" s="11">
        <f t="shared" si="25"/>
        <v>98</v>
      </c>
      <c r="Z33" s="11">
        <f t="shared" si="25"/>
        <v>12</v>
      </c>
      <c r="AA33" s="11">
        <f t="shared" si="25"/>
        <v>18</v>
      </c>
      <c r="AB33" s="11">
        <f t="shared" si="25"/>
        <v>8</v>
      </c>
      <c r="AC33" s="11">
        <f t="shared" si="25"/>
        <v>510</v>
      </c>
      <c r="AD33" s="11">
        <f t="shared" si="25"/>
        <v>518</v>
      </c>
    </row>
    <row r="34" spans="1:30" ht="21.75" customHeight="1" x14ac:dyDescent="0.15">
      <c r="A34" s="18" t="s">
        <v>33</v>
      </c>
      <c r="B34" s="18"/>
      <c r="C34" s="51">
        <f>SUM(C33,C18,C26,C14)</f>
        <v>2560</v>
      </c>
      <c r="D34" s="45">
        <f>SUM(D33,D26,D14)</f>
        <v>1078</v>
      </c>
      <c r="E34" s="45">
        <f t="shared" ref="E34:AD34" si="26">SUM(E33,E26,E14)</f>
        <v>328</v>
      </c>
      <c r="F34" s="45">
        <f t="shared" si="26"/>
        <v>40</v>
      </c>
      <c r="G34" s="45">
        <f t="shared" si="26"/>
        <v>54</v>
      </c>
      <c r="H34" s="45">
        <f t="shared" si="26"/>
        <v>52</v>
      </c>
      <c r="I34" s="45">
        <f t="shared" si="26"/>
        <v>64</v>
      </c>
      <c r="J34" s="45">
        <f t="shared" si="26"/>
        <v>53</v>
      </c>
      <c r="K34" s="45">
        <f t="shared" si="26"/>
        <v>1584</v>
      </c>
      <c r="L34" s="45">
        <f t="shared" si="26"/>
        <v>1669</v>
      </c>
      <c r="M34" s="45">
        <f t="shared" si="26"/>
        <v>1443.3908730158732</v>
      </c>
      <c r="N34" s="45">
        <f t="shared" si="26"/>
        <v>380</v>
      </c>
      <c r="O34" s="45">
        <f t="shared" si="26"/>
        <v>160</v>
      </c>
      <c r="P34" s="45">
        <f t="shared" si="26"/>
        <v>86</v>
      </c>
      <c r="Q34" s="45">
        <f t="shared" si="26"/>
        <v>40</v>
      </c>
      <c r="R34" s="45">
        <f t="shared" si="26"/>
        <v>240</v>
      </c>
      <c r="S34" s="45">
        <f t="shared" si="26"/>
        <v>60</v>
      </c>
      <c r="T34" s="45">
        <f t="shared" si="26"/>
        <v>5</v>
      </c>
      <c r="U34" s="45">
        <f t="shared" si="26"/>
        <v>971</v>
      </c>
      <c r="V34" s="45">
        <f t="shared" si="26"/>
        <v>956.60912698412699</v>
      </c>
      <c r="W34" s="45">
        <f t="shared" si="26"/>
        <v>2640</v>
      </c>
      <c r="X34" s="45">
        <f t="shared" si="26"/>
        <v>556.79999999999995</v>
      </c>
      <c r="Y34" s="45">
        <f t="shared" si="26"/>
        <v>371.2</v>
      </c>
      <c r="Z34" s="45">
        <f t="shared" si="26"/>
        <v>105</v>
      </c>
      <c r="AA34" s="45">
        <f t="shared" si="26"/>
        <v>132</v>
      </c>
      <c r="AB34" s="45">
        <f t="shared" si="26"/>
        <v>52</v>
      </c>
      <c r="AC34" s="45">
        <f t="shared" si="26"/>
        <v>2877</v>
      </c>
      <c r="AD34" s="45">
        <f t="shared" si="26"/>
        <v>2929</v>
      </c>
    </row>
    <row r="35" spans="1:30" ht="21.75" customHeight="1" x14ac:dyDescent="0.15">
      <c r="A35" s="200" t="s">
        <v>34</v>
      </c>
      <c r="B35" s="201"/>
      <c r="C35" s="202"/>
      <c r="D35" s="16">
        <f t="shared" ref="D35:K35" si="27">D34/$L$34*100</f>
        <v>64.589574595566219</v>
      </c>
      <c r="E35" s="16">
        <f t="shared" si="27"/>
        <v>19.652486518873577</v>
      </c>
      <c r="F35" s="16">
        <f t="shared" si="27"/>
        <v>2.3966446974236071</v>
      </c>
      <c r="G35" s="16">
        <f t="shared" si="27"/>
        <v>3.2354703415218693</v>
      </c>
      <c r="H35" s="17">
        <f t="shared" si="27"/>
        <v>3.1156381066506889</v>
      </c>
      <c r="I35" s="16">
        <f t="shared" si="27"/>
        <v>3.8346315158777711</v>
      </c>
      <c r="J35" s="16">
        <f t="shared" si="27"/>
        <v>3.1755542240862793</v>
      </c>
      <c r="K35" s="16">
        <f t="shared" si="27"/>
        <v>94.907130017974836</v>
      </c>
      <c r="L35" s="85">
        <f>SUM(D35:J35)</f>
        <v>100.00000000000003</v>
      </c>
      <c r="M35" s="19"/>
      <c r="N35" s="16">
        <f t="shared" ref="N35:S35" si="28">N34/$U$34*100</f>
        <v>39.134912461380026</v>
      </c>
      <c r="O35" s="16">
        <f t="shared" si="28"/>
        <v>16.477857878475799</v>
      </c>
      <c r="P35" s="16">
        <f t="shared" si="28"/>
        <v>8.8568486096807408</v>
      </c>
      <c r="Q35" s="16">
        <f t="shared" si="28"/>
        <v>4.1194644696189497</v>
      </c>
      <c r="R35" s="16">
        <f t="shared" si="28"/>
        <v>24.716786817713697</v>
      </c>
      <c r="S35" s="16">
        <f t="shared" si="28"/>
        <v>6.1791967044284242</v>
      </c>
      <c r="T35" s="17">
        <f>T34/$L$34*100</f>
        <v>0.29958058717795089</v>
      </c>
      <c r="U35" s="53">
        <f>U34/$U$34*100</f>
        <v>100</v>
      </c>
      <c r="V35" s="21"/>
      <c r="W35" s="44"/>
      <c r="X35" s="17">
        <f>X34/$C$34*100</f>
        <v>21.749999999999996</v>
      </c>
      <c r="Y35" s="19">
        <f>Y34/$C$34*100</f>
        <v>14.499999999999998</v>
      </c>
      <c r="Z35" s="16">
        <f>Z34/2640*100</f>
        <v>3.9772727272727271</v>
      </c>
      <c r="AA35" s="17">
        <f>AA34/2640*100</f>
        <v>5</v>
      </c>
      <c r="AB35" s="19">
        <f>AB34/2640*100</f>
        <v>1.9696969696969695</v>
      </c>
      <c r="AC35" s="46">
        <f>SUM(V35,Y35,Z35,AA35)</f>
        <v>23.477272727272727</v>
      </c>
      <c r="AD35" s="21">
        <f t="shared" si="9"/>
        <v>10.946969696969695</v>
      </c>
    </row>
    <row r="36" spans="1:30" ht="21.75" customHeight="1" x14ac:dyDescent="0.15">
      <c r="A36" s="196" t="s">
        <v>35</v>
      </c>
      <c r="B36" s="197"/>
      <c r="C36" s="198"/>
      <c r="D36" s="20">
        <f t="shared" ref="D36:K36" si="29">D$34/$C$34*100</f>
        <v>42.109375</v>
      </c>
      <c r="E36" s="21">
        <f t="shared" si="29"/>
        <v>12.812499999999998</v>
      </c>
      <c r="F36" s="21">
        <f t="shared" si="29"/>
        <v>1.5625</v>
      </c>
      <c r="G36" s="23">
        <f t="shared" si="29"/>
        <v>2.109375</v>
      </c>
      <c r="H36" s="21">
        <f t="shared" si="29"/>
        <v>2.03125</v>
      </c>
      <c r="I36" s="21">
        <f t="shared" si="29"/>
        <v>2.5</v>
      </c>
      <c r="J36" s="23">
        <f t="shared" si="29"/>
        <v>2.0703125</v>
      </c>
      <c r="K36" s="20">
        <f t="shared" si="29"/>
        <v>61.875</v>
      </c>
      <c r="L36" s="84">
        <f>L34/2640*100</f>
        <v>63.219696969696969</v>
      </c>
      <c r="M36" s="22"/>
      <c r="N36" s="20">
        <f t="shared" ref="N36:U36" si="30">N$34/$C$34*100</f>
        <v>14.84375</v>
      </c>
      <c r="O36" s="20">
        <f t="shared" si="30"/>
        <v>6.25</v>
      </c>
      <c r="P36" s="20">
        <f t="shared" si="30"/>
        <v>3.359375</v>
      </c>
      <c r="Q36" s="20">
        <f t="shared" si="30"/>
        <v>1.5625</v>
      </c>
      <c r="R36" s="20">
        <f t="shared" si="30"/>
        <v>9.375</v>
      </c>
      <c r="S36" s="20">
        <f t="shared" si="30"/>
        <v>2.34375</v>
      </c>
      <c r="T36" s="21">
        <f t="shared" si="30"/>
        <v>0.1953125</v>
      </c>
      <c r="U36" s="54">
        <f t="shared" si="30"/>
        <v>37.9296875</v>
      </c>
      <c r="V36" s="21"/>
      <c r="W36" s="44"/>
      <c r="X36" s="21">
        <f>X$34/$C$34*100</f>
        <v>21.749999999999996</v>
      </c>
      <c r="Y36" s="22">
        <f>Y$34/$C$34*100</f>
        <v>14.499999999999998</v>
      </c>
      <c r="Z36" s="20">
        <f>Z$34/2640*100</f>
        <v>3.9772727272727271</v>
      </c>
      <c r="AA36" s="21">
        <f>AA$34/2640*100</f>
        <v>5</v>
      </c>
      <c r="AB36" s="22">
        <f>AB$34/2640*100</f>
        <v>1.9696969696969695</v>
      </c>
      <c r="AC36" s="52">
        <f>SUM(V36,Y36,Z36,AA36)</f>
        <v>23.477272727272727</v>
      </c>
      <c r="AD36" s="22">
        <f t="shared" si="9"/>
        <v>10.946969696969695</v>
      </c>
    </row>
    <row r="37" spans="1:30" ht="19.5" customHeight="1" x14ac:dyDescent="0.15">
      <c r="A37" s="1" t="s">
        <v>36</v>
      </c>
      <c r="D37" s="2">
        <v>35</v>
      </c>
      <c r="E37" s="2">
        <v>12</v>
      </c>
      <c r="F37" s="7">
        <v>2</v>
      </c>
      <c r="G37" s="7">
        <v>2</v>
      </c>
      <c r="H37" s="7">
        <v>2</v>
      </c>
      <c r="I37" s="2">
        <v>2</v>
      </c>
      <c r="J37" s="2">
        <v>2.5</v>
      </c>
      <c r="N37" s="2">
        <v>21</v>
      </c>
      <c r="R37" s="2">
        <v>14</v>
      </c>
    </row>
    <row r="38" spans="1:30" ht="19.5" customHeight="1" x14ac:dyDescent="0.15">
      <c r="D38" s="2" t="s">
        <v>37</v>
      </c>
      <c r="E38" s="2" t="s">
        <v>38</v>
      </c>
    </row>
  </sheetData>
  <mergeCells count="16">
    <mergeCell ref="AD2:AD4"/>
    <mergeCell ref="M3:M4"/>
    <mergeCell ref="AB3:AB4"/>
    <mergeCell ref="W2:W4"/>
    <mergeCell ref="X3:X4"/>
    <mergeCell ref="Y3:Y4"/>
    <mergeCell ref="Z3:Z4"/>
    <mergeCell ref="Z2:AB2"/>
    <mergeCell ref="AA3:AA4"/>
    <mergeCell ref="AC2:AC4"/>
    <mergeCell ref="A36:C36"/>
    <mergeCell ref="L3:L4"/>
    <mergeCell ref="A35:C35"/>
    <mergeCell ref="K3:K4"/>
    <mergeCell ref="A2:A4"/>
    <mergeCell ref="C2:C4"/>
  </mergeCells>
  <phoneticPr fontId="2" type="noConversion"/>
  <pageMargins left="0.78" right="0.19685039370078741" top="0.44" bottom="0.35433070866141736" header="0.27" footer="0.15748031496062992"/>
  <pageSetup paperSize="8" scale="92" orientation="landscape" horizontalDpi="4294967292" r:id="rId1"/>
  <headerFooter alignWithMargins="0">
    <oddFooter>&amp;L&amp;F&amp;C
최종인원은 항상 확인 바랍니다.-윤명수-&amp;R출력일자 : &amp;D    &amp;T</oddFooter>
  </headerFooter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85" zoomScaleNormal="85" zoomScaleSheetLayoutView="85" workbookViewId="0">
      <selection activeCell="L5" sqref="L5"/>
    </sheetView>
  </sheetViews>
  <sheetFormatPr defaultColWidth="8.88671875" defaultRowHeight="19.5" customHeight="1" x14ac:dyDescent="0.15"/>
  <cols>
    <col min="1" max="1" width="24.6640625" style="164" customWidth="1"/>
    <col min="2" max="7" width="11.6640625" style="160" customWidth="1"/>
    <col min="8" max="16384" width="8.88671875" style="160"/>
  </cols>
  <sheetData>
    <row r="1" spans="1:7" s="159" customFormat="1" ht="32.450000000000003" customHeight="1" x14ac:dyDescent="0.15">
      <c r="A1" s="219" t="s">
        <v>144</v>
      </c>
      <c r="B1" s="219"/>
      <c r="C1" s="219"/>
      <c r="D1" s="219"/>
      <c r="E1" s="220"/>
      <c r="F1" s="220"/>
      <c r="G1" s="220"/>
    </row>
    <row r="2" spans="1:7" s="159" customFormat="1" ht="28.9" customHeight="1" thickBot="1" x14ac:dyDescent="0.2">
      <c r="A2" s="165"/>
      <c r="B2" s="161"/>
      <c r="C2" s="166"/>
      <c r="D2" s="166"/>
      <c r="E2" s="224" t="s">
        <v>167</v>
      </c>
      <c r="F2" s="224"/>
      <c r="G2" s="224"/>
    </row>
    <row r="3" spans="1:7" s="159" customFormat="1" ht="27" customHeight="1" thickBot="1" x14ac:dyDescent="0.2">
      <c r="A3" s="221" t="s">
        <v>136</v>
      </c>
      <c r="B3" s="216" t="s">
        <v>141</v>
      </c>
      <c r="C3" s="217"/>
      <c r="D3" s="223"/>
      <c r="E3" s="216" t="s">
        <v>142</v>
      </c>
      <c r="F3" s="217"/>
      <c r="G3" s="218"/>
    </row>
    <row r="4" spans="1:7" s="159" customFormat="1" ht="27" customHeight="1" thickTop="1" x14ac:dyDescent="0.15">
      <c r="A4" s="222"/>
      <c r="B4" s="167" t="s">
        <v>139</v>
      </c>
      <c r="C4" s="171" t="s">
        <v>138</v>
      </c>
      <c r="D4" s="176" t="s">
        <v>140</v>
      </c>
      <c r="E4" s="174" t="s">
        <v>139</v>
      </c>
      <c r="F4" s="171" t="s">
        <v>138</v>
      </c>
      <c r="G4" s="176" t="s">
        <v>140</v>
      </c>
    </row>
    <row r="5" spans="1:7" s="8" customFormat="1" ht="27" customHeight="1" x14ac:dyDescent="0.15">
      <c r="A5" s="169" t="s">
        <v>146</v>
      </c>
      <c r="B5" s="168">
        <v>6</v>
      </c>
      <c r="C5" s="172">
        <v>4</v>
      </c>
      <c r="D5" s="179">
        <f>B5-C5</f>
        <v>2</v>
      </c>
      <c r="E5" s="175">
        <v>3</v>
      </c>
      <c r="F5" s="172">
        <v>3</v>
      </c>
      <c r="G5" s="179">
        <f>E5-F5</f>
        <v>0</v>
      </c>
    </row>
    <row r="6" spans="1:7" s="8" customFormat="1" ht="27" customHeight="1" x14ac:dyDescent="0.15">
      <c r="A6" s="169" t="s">
        <v>147</v>
      </c>
      <c r="B6" s="168">
        <v>2</v>
      </c>
      <c r="C6" s="172">
        <v>2</v>
      </c>
      <c r="D6" s="177">
        <f t="shared" ref="D6:D25" si="0">B6-C6</f>
        <v>0</v>
      </c>
      <c r="E6" s="175" t="s">
        <v>19</v>
      </c>
      <c r="F6" s="172" t="s">
        <v>19</v>
      </c>
      <c r="G6" s="177" t="s">
        <v>19</v>
      </c>
    </row>
    <row r="7" spans="1:7" s="8" customFormat="1" ht="27" customHeight="1" x14ac:dyDescent="0.15">
      <c r="A7" s="169" t="s">
        <v>148</v>
      </c>
      <c r="B7" s="168">
        <v>2</v>
      </c>
      <c r="C7" s="172">
        <v>1</v>
      </c>
      <c r="D7" s="179">
        <f t="shared" si="0"/>
        <v>1</v>
      </c>
      <c r="E7" s="175" t="s">
        <v>145</v>
      </c>
      <c r="F7" s="172" t="s">
        <v>145</v>
      </c>
      <c r="G7" s="177" t="s">
        <v>145</v>
      </c>
    </row>
    <row r="8" spans="1:7" s="8" customFormat="1" ht="27" customHeight="1" x14ac:dyDescent="0.15">
      <c r="A8" s="169" t="s">
        <v>149</v>
      </c>
      <c r="B8" s="168">
        <v>2</v>
      </c>
      <c r="C8" s="172">
        <v>1</v>
      </c>
      <c r="D8" s="177">
        <f t="shared" si="0"/>
        <v>1</v>
      </c>
      <c r="E8" s="175" t="s">
        <v>19</v>
      </c>
      <c r="F8" s="172" t="s">
        <v>19</v>
      </c>
      <c r="G8" s="177" t="s">
        <v>19</v>
      </c>
    </row>
    <row r="9" spans="1:7" s="8" customFormat="1" ht="27" customHeight="1" x14ac:dyDescent="0.15">
      <c r="A9" s="169" t="s">
        <v>150</v>
      </c>
      <c r="B9" s="168">
        <v>3</v>
      </c>
      <c r="C9" s="172">
        <v>3</v>
      </c>
      <c r="D9" s="177">
        <f t="shared" si="0"/>
        <v>0</v>
      </c>
      <c r="E9" s="175">
        <v>3</v>
      </c>
      <c r="F9" s="172">
        <v>3</v>
      </c>
      <c r="G9" s="177">
        <f t="shared" ref="G9:G25" si="1">E9-F9</f>
        <v>0</v>
      </c>
    </row>
    <row r="10" spans="1:7" s="8" customFormat="1" ht="27" customHeight="1" x14ac:dyDescent="0.15">
      <c r="A10" s="180" t="s">
        <v>151</v>
      </c>
      <c r="B10" s="168">
        <v>4</v>
      </c>
      <c r="C10" s="172">
        <v>4</v>
      </c>
      <c r="D10" s="179">
        <f t="shared" si="0"/>
        <v>0</v>
      </c>
      <c r="E10" s="175">
        <v>2</v>
      </c>
      <c r="F10" s="172">
        <v>2</v>
      </c>
      <c r="G10" s="177">
        <f t="shared" si="1"/>
        <v>0</v>
      </c>
    </row>
    <row r="11" spans="1:7" s="8" customFormat="1" ht="27" customHeight="1" x14ac:dyDescent="0.15">
      <c r="A11" s="169" t="s">
        <v>152</v>
      </c>
      <c r="B11" s="168">
        <v>12</v>
      </c>
      <c r="C11" s="172">
        <v>11</v>
      </c>
      <c r="D11" s="177">
        <f t="shared" si="0"/>
        <v>1</v>
      </c>
      <c r="E11" s="175">
        <v>2</v>
      </c>
      <c r="F11" s="172">
        <v>2</v>
      </c>
      <c r="G11" s="179">
        <f t="shared" si="1"/>
        <v>0</v>
      </c>
    </row>
    <row r="12" spans="1:7" s="8" customFormat="1" ht="27" customHeight="1" x14ac:dyDescent="0.15">
      <c r="A12" s="169" t="s">
        <v>153</v>
      </c>
      <c r="B12" s="168">
        <v>12</v>
      </c>
      <c r="C12" s="172">
        <v>10</v>
      </c>
      <c r="D12" s="179">
        <f t="shared" si="0"/>
        <v>2</v>
      </c>
      <c r="E12" s="175">
        <v>4</v>
      </c>
      <c r="F12" s="172">
        <v>4</v>
      </c>
      <c r="G12" s="177">
        <f t="shared" si="1"/>
        <v>0</v>
      </c>
    </row>
    <row r="13" spans="1:7" s="8" customFormat="1" ht="27" customHeight="1" x14ac:dyDescent="0.15">
      <c r="A13" s="169" t="s">
        <v>154</v>
      </c>
      <c r="B13" s="168">
        <v>4</v>
      </c>
      <c r="C13" s="172">
        <v>4</v>
      </c>
      <c r="D13" s="179">
        <f t="shared" si="0"/>
        <v>0</v>
      </c>
      <c r="E13" s="175">
        <v>2</v>
      </c>
      <c r="F13" s="172">
        <v>2</v>
      </c>
      <c r="G13" s="177">
        <f t="shared" si="1"/>
        <v>0</v>
      </c>
    </row>
    <row r="14" spans="1:7" s="8" customFormat="1" ht="27" customHeight="1" x14ac:dyDescent="0.15">
      <c r="A14" s="169" t="s">
        <v>155</v>
      </c>
      <c r="B14" s="168">
        <v>4</v>
      </c>
      <c r="C14" s="172">
        <v>2</v>
      </c>
      <c r="D14" s="177">
        <f t="shared" si="0"/>
        <v>2</v>
      </c>
      <c r="E14" s="175" t="s">
        <v>145</v>
      </c>
      <c r="F14" s="172" t="s">
        <v>145</v>
      </c>
      <c r="G14" s="179" t="s">
        <v>145</v>
      </c>
    </row>
    <row r="15" spans="1:7" s="8" customFormat="1" ht="27" customHeight="1" x14ac:dyDescent="0.15">
      <c r="A15" s="169" t="s">
        <v>156</v>
      </c>
      <c r="B15" s="168">
        <v>4</v>
      </c>
      <c r="C15" s="172">
        <v>4</v>
      </c>
      <c r="D15" s="179">
        <f t="shared" si="0"/>
        <v>0</v>
      </c>
      <c r="E15" s="175" t="s">
        <v>143</v>
      </c>
      <c r="F15" s="172" t="s">
        <v>143</v>
      </c>
      <c r="G15" s="177" t="s">
        <v>143</v>
      </c>
    </row>
    <row r="16" spans="1:7" s="8" customFormat="1" ht="27" customHeight="1" x14ac:dyDescent="0.15">
      <c r="A16" s="169" t="s">
        <v>157</v>
      </c>
      <c r="B16" s="168">
        <v>6</v>
      </c>
      <c r="C16" s="172">
        <v>6</v>
      </c>
      <c r="D16" s="177">
        <f t="shared" si="0"/>
        <v>0</v>
      </c>
      <c r="E16" s="175" t="s">
        <v>143</v>
      </c>
      <c r="F16" s="172" t="s">
        <v>143</v>
      </c>
      <c r="G16" s="177" t="s">
        <v>143</v>
      </c>
    </row>
    <row r="17" spans="1:7" s="8" customFormat="1" ht="27" customHeight="1" x14ac:dyDescent="0.15">
      <c r="A17" s="169" t="s">
        <v>158</v>
      </c>
      <c r="B17" s="168">
        <v>4</v>
      </c>
      <c r="C17" s="172">
        <v>3</v>
      </c>
      <c r="D17" s="179">
        <f t="shared" si="0"/>
        <v>1</v>
      </c>
      <c r="E17" s="175" t="s">
        <v>143</v>
      </c>
      <c r="F17" s="172" t="s">
        <v>143</v>
      </c>
      <c r="G17" s="177" t="s">
        <v>143</v>
      </c>
    </row>
    <row r="18" spans="1:7" s="8" customFormat="1" ht="27" customHeight="1" x14ac:dyDescent="0.15">
      <c r="A18" s="169" t="s">
        <v>159</v>
      </c>
      <c r="B18" s="168">
        <v>2</v>
      </c>
      <c r="C18" s="172">
        <v>2</v>
      </c>
      <c r="D18" s="179">
        <f t="shared" si="0"/>
        <v>0</v>
      </c>
      <c r="E18" s="175" t="s">
        <v>143</v>
      </c>
      <c r="F18" s="172" t="s">
        <v>143</v>
      </c>
      <c r="G18" s="177" t="s">
        <v>143</v>
      </c>
    </row>
    <row r="19" spans="1:7" s="8" customFormat="1" ht="27" customHeight="1" x14ac:dyDescent="0.15">
      <c r="A19" s="169" t="s">
        <v>160</v>
      </c>
      <c r="B19" s="168">
        <v>4</v>
      </c>
      <c r="C19" s="172">
        <v>3</v>
      </c>
      <c r="D19" s="177">
        <f t="shared" si="0"/>
        <v>1</v>
      </c>
      <c r="E19" s="175" t="s">
        <v>143</v>
      </c>
      <c r="F19" s="172" t="s">
        <v>143</v>
      </c>
      <c r="G19" s="177" t="s">
        <v>143</v>
      </c>
    </row>
    <row r="20" spans="1:7" s="8" customFormat="1" ht="27" customHeight="1" x14ac:dyDescent="0.15">
      <c r="A20" s="180" t="s">
        <v>161</v>
      </c>
      <c r="B20" s="168">
        <v>8</v>
      </c>
      <c r="C20" s="172">
        <v>8</v>
      </c>
      <c r="D20" s="179">
        <f t="shared" si="0"/>
        <v>0</v>
      </c>
      <c r="E20" s="175">
        <v>6</v>
      </c>
      <c r="F20" s="172">
        <v>5</v>
      </c>
      <c r="G20" s="179">
        <f t="shared" si="1"/>
        <v>1</v>
      </c>
    </row>
    <row r="21" spans="1:7" s="8" customFormat="1" ht="27" customHeight="1" x14ac:dyDescent="0.15">
      <c r="A21" s="180" t="s">
        <v>162</v>
      </c>
      <c r="B21" s="168">
        <v>4</v>
      </c>
      <c r="C21" s="172">
        <v>4</v>
      </c>
      <c r="D21" s="177">
        <f t="shared" si="0"/>
        <v>0</v>
      </c>
      <c r="E21" s="175">
        <v>4</v>
      </c>
      <c r="F21" s="172">
        <v>4</v>
      </c>
      <c r="G21" s="179">
        <f t="shared" si="1"/>
        <v>0</v>
      </c>
    </row>
    <row r="22" spans="1:7" s="8" customFormat="1" ht="27" customHeight="1" x14ac:dyDescent="0.15">
      <c r="A22" s="169" t="s">
        <v>163</v>
      </c>
      <c r="B22" s="168">
        <v>4</v>
      </c>
      <c r="C22" s="172">
        <v>3</v>
      </c>
      <c r="D22" s="179">
        <f t="shared" si="0"/>
        <v>1</v>
      </c>
      <c r="E22" s="175">
        <v>3</v>
      </c>
      <c r="F22" s="172">
        <v>3</v>
      </c>
      <c r="G22" s="179">
        <f t="shared" si="1"/>
        <v>0</v>
      </c>
    </row>
    <row r="23" spans="1:7" s="8" customFormat="1" ht="27" customHeight="1" x14ac:dyDescent="0.15">
      <c r="A23" s="169" t="s">
        <v>164</v>
      </c>
      <c r="B23" s="168">
        <v>4</v>
      </c>
      <c r="C23" s="172">
        <v>4</v>
      </c>
      <c r="D23" s="177">
        <f t="shared" si="0"/>
        <v>0</v>
      </c>
      <c r="E23" s="175">
        <v>3</v>
      </c>
      <c r="F23" s="172">
        <v>3</v>
      </c>
      <c r="G23" s="177">
        <f t="shared" si="1"/>
        <v>0</v>
      </c>
    </row>
    <row r="24" spans="1:7" s="8" customFormat="1" ht="27" customHeight="1" x14ac:dyDescent="0.15">
      <c r="A24" s="180" t="s">
        <v>165</v>
      </c>
      <c r="B24" s="168">
        <v>10</v>
      </c>
      <c r="C24" s="172">
        <v>10</v>
      </c>
      <c r="D24" s="177">
        <f t="shared" si="0"/>
        <v>0</v>
      </c>
      <c r="E24" s="175">
        <v>3</v>
      </c>
      <c r="F24" s="172">
        <v>3</v>
      </c>
      <c r="G24" s="177">
        <f t="shared" si="1"/>
        <v>0</v>
      </c>
    </row>
    <row r="25" spans="1:7" s="8" customFormat="1" ht="27" customHeight="1" x14ac:dyDescent="0.15">
      <c r="A25" s="180" t="s">
        <v>166</v>
      </c>
      <c r="B25" s="168">
        <v>2</v>
      </c>
      <c r="C25" s="172">
        <v>2</v>
      </c>
      <c r="D25" s="179">
        <f t="shared" si="0"/>
        <v>0</v>
      </c>
      <c r="E25" s="175">
        <v>3</v>
      </c>
      <c r="F25" s="172">
        <v>3</v>
      </c>
      <c r="G25" s="177">
        <f t="shared" si="1"/>
        <v>0</v>
      </c>
    </row>
    <row r="26" spans="1:7" ht="27" customHeight="1" thickBot="1" x14ac:dyDescent="0.2">
      <c r="A26" s="170" t="s">
        <v>137</v>
      </c>
      <c r="B26" s="162">
        <f t="shared" ref="B26:G26" si="2">SUM(B5:B25)</f>
        <v>103</v>
      </c>
      <c r="C26" s="173">
        <f t="shared" si="2"/>
        <v>91</v>
      </c>
      <c r="D26" s="178">
        <f t="shared" si="2"/>
        <v>12</v>
      </c>
      <c r="E26" s="163">
        <f t="shared" si="2"/>
        <v>38</v>
      </c>
      <c r="F26" s="173">
        <f t="shared" si="2"/>
        <v>37</v>
      </c>
      <c r="G26" s="178">
        <f t="shared" si="2"/>
        <v>1</v>
      </c>
    </row>
  </sheetData>
  <mergeCells count="5">
    <mergeCell ref="E3:G3"/>
    <mergeCell ref="A1:G1"/>
    <mergeCell ref="A3:A4"/>
    <mergeCell ref="B3:D3"/>
    <mergeCell ref="E2:G2"/>
  </mergeCells>
  <phoneticPr fontId="2" type="noConversion"/>
  <pageMargins left="0.65" right="0.15748031496062992" top="1.1100000000000001" bottom="0.19685039370078741" header="0.17" footer="0.1574803149606299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081030</vt:lpstr>
      <vt:lpstr>특기자모집인원</vt:lpstr>
      <vt:lpstr>년도별실업계모집인원</vt:lpstr>
      <vt:lpstr>계열별합계</vt:lpstr>
      <vt:lpstr>2015학년도</vt:lpstr>
      <vt:lpstr>'081030'!Print_Area</vt:lpstr>
      <vt:lpstr>'2015학년도'!Print_Area</vt:lpstr>
      <vt:lpstr>계열별합계!Print_Area</vt:lpstr>
    </vt:vector>
  </TitlesOfParts>
  <Company>입시홍보처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윤명수</dc:creator>
  <cp:lastModifiedBy>여승훈</cp:lastModifiedBy>
  <cp:lastPrinted>2014-12-19T01:07:22Z</cp:lastPrinted>
  <dcterms:created xsi:type="dcterms:W3CDTF">2001-11-18T05:24:09Z</dcterms:created>
  <dcterms:modified xsi:type="dcterms:W3CDTF">2014-12-22T05:55:34Z</dcterms:modified>
</cp:coreProperties>
</file>